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Enodes\Documentos\SECRETATIA MUNICIPAL DE ASSUNTOS ESTRATÉGICOS\MARCOS URBANOS VÁRZEA GRANDE\TREVO DO LAGARTO\ORÇAMENTO 04-10-2022\"/>
    </mc:Choice>
  </mc:AlternateContent>
  <bookViews>
    <workbookView xWindow="0" yWindow="0" windowWidth="23040" windowHeight="8496" tabRatio="871" activeTab="5"/>
  </bookViews>
  <sheets>
    <sheet name="1-RESUMO" sheetId="48" r:id="rId1"/>
    <sheet name="MEMORIAL DE CÁLCULO" sheetId="49" r:id="rId2"/>
    <sheet name="2-ORÇAMENTO" sheetId="41" r:id="rId3"/>
    <sheet name="3-CRONOGRAMA" sheetId="33" r:id="rId4"/>
    <sheet name="4- COMP. PROPRIA" sheetId="43" r:id="rId5"/>
    <sheet name="5-BDI" sheetId="45" r:id="rId6"/>
  </sheets>
  <externalReferences>
    <externalReference r:id="rId7"/>
    <externalReference r:id="rId8"/>
  </externalReferences>
  <definedNames>
    <definedName name="_xlnm.Print_Area" localSheetId="0">'1-RESUMO'!$B$2:$E$31</definedName>
    <definedName name="_xlnm.Print_Area" localSheetId="2">'2-ORÇAMENTO'!$B$2:$K$70</definedName>
    <definedName name="_xlnm.Print_Area" localSheetId="3">'3-CRONOGRAMA'!$B$2:$H$33</definedName>
    <definedName name="_xlnm.Print_Area" localSheetId="4">'4- COMP. PROPRIA'!$B$2:$I$75</definedName>
    <definedName name="_xlnm.Print_Area" localSheetId="5">'5-BDI'!$B$2:$D$49</definedName>
    <definedName name="armadura">[1]Plan2!$A$48:$A$50</definedName>
    <definedName name="caixapassagem">[1]Plan2!$A$25:$A$28</definedName>
    <definedName name="concretodosado">[1]Plan2!$A$42:$A$46</definedName>
    <definedName name="concretoobra">[1]Plan2!$A$37:$A$40</definedName>
    <definedName name="dmt">[1]Plan2!$A$1:$A$3</definedName>
    <definedName name="emassamento">[1]Plan2!$A$92:$A$94</definedName>
    <definedName name="escavação">[1]Plan2!$A$5:$A$6</definedName>
    <definedName name="escavacaoestaca">[1]Plan2!$A$52:$A$54</definedName>
    <definedName name="escavaçãotubulão">[1]Plan2!$A$33:$A$35</definedName>
    <definedName name="formacompensada">[1]Plan2!$A$56:$A$61</definedName>
    <definedName name="formamadeira">[1]Plan2!$A$63:$A$65</definedName>
    <definedName name="lavatorio">[1]Plan2!$A$70:$A$71</definedName>
    <definedName name="piacozinha">[1]Plan2!$A$73:$A$75</definedName>
    <definedName name="PINTURA">[1]Plan2!$A$96:$A$100</definedName>
    <definedName name="ralo">[1]Plan2!$A$30:$A$31</definedName>
    <definedName name="registro">[1]Plan2!$A$77:$A$78</definedName>
    <definedName name="_xlnm.Print_Titles" localSheetId="2">'2-ORÇAMENTO'!$9:$9</definedName>
    <definedName name="torneira">[1]Plan2!$A$84:$A$87</definedName>
    <definedName name="tubobranco">[1]Plan2!$A$14:$A$17</definedName>
    <definedName name="tuboconcreto">[1]Plan2!$A$8:$A$12</definedName>
    <definedName name="tuboreforçado">[1]Plan2!$A$19:$A$23</definedName>
    <definedName name="valvula">[1]Plan2!$A$80:$A$82</definedName>
    <definedName name="vaso">[1]Plan2!$A$89:$A$90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33" l="1"/>
  <c r="B21" i="33" l="1"/>
  <c r="C21" i="48"/>
  <c r="B21" i="48"/>
  <c r="I58" i="43" l="1"/>
  <c r="E61" i="41"/>
  <c r="C61" i="41"/>
  <c r="I68" i="43"/>
  <c r="I69" i="43"/>
  <c r="E60" i="41"/>
  <c r="C60" i="41"/>
  <c r="I64" i="43"/>
  <c r="I65" i="43"/>
  <c r="E59" i="41"/>
  <c r="C59" i="41"/>
  <c r="J62" i="41" l="1"/>
  <c r="I62" i="41"/>
  <c r="K62" i="41" s="1"/>
  <c r="I71" i="43"/>
  <c r="I70" i="43"/>
  <c r="I62" i="43"/>
  <c r="I63" i="43"/>
  <c r="I55" i="43"/>
  <c r="I57" i="43"/>
  <c r="I56" i="43"/>
  <c r="I67" i="43" l="1"/>
  <c r="H61" i="41" s="1"/>
  <c r="I61" i="43"/>
  <c r="H60" i="41" l="1"/>
  <c r="J61" i="41" l="1"/>
  <c r="I61" i="41"/>
  <c r="K61" i="41" s="1"/>
  <c r="J60" i="41"/>
  <c r="I60" i="41"/>
  <c r="K60" i="41" s="1"/>
  <c r="I59" i="43" l="1"/>
  <c r="I54" i="43"/>
  <c r="I53" i="43"/>
  <c r="E14" i="49"/>
  <c r="I46" i="41"/>
  <c r="K46" i="41" s="1"/>
  <c r="I49" i="43"/>
  <c r="I48" i="43"/>
  <c r="E30" i="41"/>
  <c r="C30" i="41"/>
  <c r="I43" i="43"/>
  <c r="E29" i="41"/>
  <c r="C29" i="41"/>
  <c r="I39" i="43"/>
  <c r="J27" i="41"/>
  <c r="J26" i="41"/>
  <c r="C22" i="41"/>
  <c r="I32" i="43"/>
  <c r="I28" i="43"/>
  <c r="I24" i="43"/>
  <c r="I21" i="43"/>
  <c r="I20" i="43"/>
  <c r="I18" i="43"/>
  <c r="I17" i="43"/>
  <c r="I16" i="43"/>
  <c r="I25" i="43"/>
  <c r="I15" i="43"/>
  <c r="C21" i="41"/>
  <c r="I12" i="43"/>
  <c r="I11" i="43"/>
  <c r="I52" i="43" l="1"/>
  <c r="H59" i="41" s="1"/>
  <c r="I63" i="41"/>
  <c r="K63" i="41" s="1"/>
  <c r="J63" i="41"/>
  <c r="I54" i="41"/>
  <c r="K54" i="41" s="1"/>
  <c r="J54" i="41"/>
  <c r="J53" i="41"/>
  <c r="I53" i="41"/>
  <c r="K53" i="41" s="1"/>
  <c r="J56" i="41"/>
  <c r="I56" i="41"/>
  <c r="K56" i="41" s="1"/>
  <c r="I52" i="41"/>
  <c r="K52" i="41" s="1"/>
  <c r="J52" i="41"/>
  <c r="J49" i="41"/>
  <c r="I49" i="41"/>
  <c r="K49" i="41" s="1"/>
  <c r="J47" i="41"/>
  <c r="J48" i="41"/>
  <c r="I48" i="41"/>
  <c r="K48" i="41" s="1"/>
  <c r="J46" i="41"/>
  <c r="I43" i="41"/>
  <c r="K43" i="41" s="1"/>
  <c r="J43" i="41"/>
  <c r="I42" i="41"/>
  <c r="K42" i="41" s="1"/>
  <c r="J42" i="41"/>
  <c r="J41" i="41"/>
  <c r="I41" i="41"/>
  <c r="K41" i="41" s="1"/>
  <c r="I38" i="43"/>
  <c r="I44" i="43"/>
  <c r="I42" i="43" s="1"/>
  <c r="I50" i="43"/>
  <c r="I47" i="43"/>
  <c r="I37" i="41"/>
  <c r="K37" i="41" s="1"/>
  <c r="J37" i="41"/>
  <c r="J36" i="41"/>
  <c r="I36" i="41"/>
  <c r="K36" i="41" s="1"/>
  <c r="I40" i="43"/>
  <c r="I37" i="43"/>
  <c r="I30" i="43"/>
  <c r="I26" i="43"/>
  <c r="I34" i="43"/>
  <c r="I19" i="43"/>
  <c r="I28" i="41"/>
  <c r="K28" i="41" s="1"/>
  <c r="J28" i="41"/>
  <c r="I27" i="41"/>
  <c r="K27" i="41" s="1"/>
  <c r="I26" i="41"/>
  <c r="K26" i="41" s="1"/>
  <c r="J25" i="41"/>
  <c r="I25" i="41"/>
  <c r="K25" i="41" s="1"/>
  <c r="I33" i="43"/>
  <c r="I31" i="43"/>
  <c r="I29" i="43"/>
  <c r="I27" i="43"/>
  <c r="I23" i="43"/>
  <c r="I22" i="43"/>
  <c r="I10" i="43"/>
  <c r="H21" i="41" s="1"/>
  <c r="J59" i="41" l="1"/>
  <c r="J64" i="41" s="1"/>
  <c r="I59" i="41"/>
  <c r="K59" i="41" s="1"/>
  <c r="K64" i="41" s="1"/>
  <c r="I55" i="41"/>
  <c r="K55" i="41" s="1"/>
  <c r="K57" i="41" s="1"/>
  <c r="J55" i="41"/>
  <c r="J57" i="41" s="1"/>
  <c r="J50" i="41"/>
  <c r="I47" i="41"/>
  <c r="K47" i="41" s="1"/>
  <c r="K50" i="41" s="1"/>
  <c r="J40" i="41"/>
  <c r="I40" i="41"/>
  <c r="K40" i="41" s="1"/>
  <c r="H30" i="41"/>
  <c r="I46" i="43"/>
  <c r="J32" i="41"/>
  <c r="I32" i="41"/>
  <c r="K32" i="41" s="1"/>
  <c r="J31" i="41"/>
  <c r="I31" i="41"/>
  <c r="K31" i="41" s="1"/>
  <c r="I36" i="43"/>
  <c r="H29" i="41" s="1"/>
  <c r="J29" i="41" s="1"/>
  <c r="I14" i="43"/>
  <c r="H22" i="41" s="1"/>
  <c r="J22" i="41" s="1"/>
  <c r="D23" i="48" l="1"/>
  <c r="D23" i="33"/>
  <c r="D21" i="48"/>
  <c r="D21" i="33"/>
  <c r="J44" i="41"/>
  <c r="K44" i="41"/>
  <c r="I30" i="41"/>
  <c r="K30" i="41" s="1"/>
  <c r="J30" i="41"/>
  <c r="I29" i="41"/>
  <c r="K29" i="41" s="1"/>
  <c r="I22" i="41"/>
  <c r="K22" i="41" s="1"/>
  <c r="H21" i="33" l="1"/>
  <c r="F21" i="33"/>
  <c r="G21" i="33"/>
  <c r="F23" i="33"/>
  <c r="H23" i="33"/>
  <c r="K33" i="41"/>
  <c r="G18" i="41" l="1"/>
  <c r="E12" i="49"/>
  <c r="G13" i="41"/>
  <c r="G12" i="41"/>
  <c r="G11" i="41"/>
  <c r="I16" i="41"/>
  <c r="K16" i="41" s="1"/>
  <c r="E10" i="49"/>
  <c r="E8" i="49"/>
  <c r="E6" i="49"/>
  <c r="J16" i="41" l="1"/>
  <c r="I19" i="41"/>
  <c r="K19" i="41" s="1"/>
  <c r="J19" i="41"/>
  <c r="I12" i="41"/>
  <c r="K12" i="41" s="1"/>
  <c r="I21" i="41" l="1"/>
  <c r="K21" i="41" s="1"/>
  <c r="J21" i="41"/>
  <c r="I20" i="41"/>
  <c r="K20" i="41" s="1"/>
  <c r="J20" i="41"/>
  <c r="I17" i="41"/>
  <c r="K17" i="41" s="1"/>
  <c r="J17" i="41"/>
  <c r="I18" i="41"/>
  <c r="K18" i="41" s="1"/>
  <c r="J18" i="41"/>
  <c r="J12" i="41"/>
  <c r="C23" i="48" l="1"/>
  <c r="B23" i="48"/>
  <c r="C23" i="33" l="1"/>
  <c r="B23" i="33"/>
  <c r="B11" i="33"/>
  <c r="B13" i="33"/>
  <c r="B15" i="33"/>
  <c r="B17" i="33"/>
  <c r="B19" i="33"/>
  <c r="B25" i="33"/>
  <c r="C19" i="33" l="1"/>
  <c r="C25" i="33" l="1"/>
  <c r="C17" i="33" l="1"/>
  <c r="B25" i="48" l="1"/>
  <c r="B17" i="48"/>
  <c r="B11" i="48"/>
  <c r="B13" i="48"/>
  <c r="B15" i="48"/>
  <c r="B19" i="48"/>
  <c r="C48" i="45" l="1"/>
  <c r="C47" i="45"/>
  <c r="B7" i="48"/>
  <c r="B6" i="48"/>
  <c r="B5" i="48"/>
  <c r="B4" i="48"/>
  <c r="B3" i="48"/>
  <c r="C25" i="48" l="1"/>
  <c r="C19" i="48"/>
  <c r="C15" i="48" l="1"/>
  <c r="C15" i="33"/>
  <c r="C17" i="48"/>
  <c r="B7" i="43" l="1"/>
  <c r="B5" i="43"/>
  <c r="B4" i="43"/>
  <c r="B3" i="43"/>
  <c r="B6" i="43" l="1"/>
  <c r="J11" i="41" l="1"/>
  <c r="J33" i="41"/>
  <c r="J23" i="41" l="1"/>
  <c r="J13" i="41"/>
  <c r="J14" i="41" s="1"/>
  <c r="B4" i="33"/>
  <c r="B5" i="33"/>
  <c r="B6" i="33"/>
  <c r="B7" i="33"/>
  <c r="B3" i="33"/>
  <c r="J35" i="41" l="1"/>
  <c r="J38" i="41" s="1"/>
  <c r="J65" i="41" s="1"/>
  <c r="D9" i="45" l="1"/>
  <c r="C13" i="48" l="1"/>
  <c r="C13" i="33"/>
  <c r="C11" i="48" l="1"/>
  <c r="C11" i="33"/>
  <c r="D23" i="45"/>
  <c r="D17" i="45"/>
  <c r="D27" i="45" l="1"/>
  <c r="D29" i="45" s="1"/>
  <c r="E29" i="45" s="1"/>
  <c r="I13" i="41" l="1"/>
  <c r="K13" i="41" s="1"/>
  <c r="K23" i="41"/>
  <c r="I11" i="41"/>
  <c r="K11" i="41" s="1"/>
  <c r="I35" i="41"/>
  <c r="K35" i="41" s="1"/>
  <c r="K38" i="41" s="1"/>
  <c r="K14" i="41" l="1"/>
  <c r="D11" i="33" s="1"/>
  <c r="D17" i="33"/>
  <c r="G23" i="33"/>
  <c r="D13" i="48"/>
  <c r="D13" i="33"/>
  <c r="D25" i="33"/>
  <c r="D25" i="48"/>
  <c r="H25" i="33" l="1"/>
  <c r="F25" i="33"/>
  <c r="F13" i="33"/>
  <c r="H13" i="33"/>
  <c r="F17" i="33"/>
  <c r="H17" i="33"/>
  <c r="H11" i="33"/>
  <c r="F11" i="33"/>
  <c r="K66" i="41"/>
  <c r="D19" i="48"/>
  <c r="D19" i="33"/>
  <c r="G25" i="33"/>
  <c r="D15" i="48"/>
  <c r="D15" i="33"/>
  <c r="G11" i="33"/>
  <c r="G13" i="33"/>
  <c r="G17" i="33"/>
  <c r="D11" i="48"/>
  <c r="D17" i="48"/>
  <c r="F15" i="33" l="1"/>
  <c r="H15" i="33"/>
  <c r="H19" i="33"/>
  <c r="F19" i="33"/>
  <c r="D29" i="33"/>
  <c r="G15" i="33"/>
  <c r="G19" i="33"/>
  <c r="D27" i="48"/>
  <c r="E21" i="48" s="1"/>
  <c r="H27" i="33" l="1"/>
  <c r="H29" i="33" s="1"/>
  <c r="F27" i="33"/>
  <c r="F29" i="33" s="1"/>
  <c r="E15" i="33"/>
  <c r="E21" i="33"/>
  <c r="G27" i="33"/>
  <c r="G29" i="33" s="1"/>
  <c r="E11" i="48"/>
  <c r="E25" i="48"/>
  <c r="E23" i="33"/>
  <c r="E13" i="33"/>
  <c r="E11" i="33"/>
  <c r="E19" i="33"/>
  <c r="E25" i="33"/>
  <c r="E17" i="33"/>
  <c r="E13" i="48"/>
  <c r="E19" i="48"/>
  <c r="E17" i="48"/>
  <c r="E23" i="48"/>
  <c r="E15" i="48"/>
  <c r="H28" i="33" l="1"/>
  <c r="F28" i="33"/>
  <c r="G28" i="33"/>
  <c r="E27" i="48"/>
  <c r="E29" i="33"/>
</calcChain>
</file>

<file path=xl/comments1.xml><?xml version="1.0" encoding="utf-8"?>
<comments xmlns="http://schemas.openxmlformats.org/spreadsheetml/2006/main">
  <authors>
    <author>Marcelo França Martins</author>
  </authors>
  <commentList>
    <comment ref="B2" authorId="0" shapeId="0">
      <text>
        <r>
          <rPr>
            <b/>
            <sz val="9"/>
            <color indexed="81"/>
            <rFont val="Segoe UI"/>
            <family val="2"/>
          </rPr>
          <t>Marcelo França Martins:</t>
        </r>
        <r>
          <rPr>
            <sz val="9"/>
            <color indexed="81"/>
            <rFont val="Segoe UI"/>
            <family val="2"/>
          </rPr>
          <t xml:space="preserve">
VAMOS TRABALHAR COM OS DADOS PRÉ-ESTABELECIDOS NO ACORDO DO TCU
</t>
        </r>
      </text>
    </comment>
    <comment ref="C20" authorId="0" shapeId="0">
      <text>
        <r>
          <rPr>
            <b/>
            <sz val="9"/>
            <color indexed="81"/>
            <rFont val="Segoe UI"/>
            <family val="2"/>
          </rPr>
          <t>Marcelo França Martins:</t>
        </r>
        <r>
          <rPr>
            <sz val="9"/>
            <color indexed="81"/>
            <rFont val="Segoe UI"/>
            <family val="2"/>
          </rPr>
          <t xml:space="preserve">
SEMPRE PESQUISAR A LEI VIGENTE NO MUNICIPIO</t>
        </r>
      </text>
    </comment>
  </commentList>
</comments>
</file>

<file path=xl/connections.xml><?xml version="1.0" encoding="utf-8"?>
<connections xmlns="http://schemas.openxmlformats.org/spreadsheetml/2006/main">
  <connection id="1" name="Conexão1" type="4" refreshedVersion="2" background="1" saveData="1">
    <webPr sourceData="1" parsePre="1" consecutive="1" xl2000="1" url="file:///C:/Documents%20and%20Settings/Alice%20Ens/Meus%20documentos/Documentos%20Alice%20em%20'alice1'%20(Z)/Edlene/UFMT/Instituto%20de%20computa%E7%E3o%202o%20etapa/Relat%F3rios/RelatorioMateriais.html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<sst xmlns="http://schemas.openxmlformats.org/spreadsheetml/2006/main" count="509" uniqueCount="249">
  <si>
    <t>FONTE</t>
  </si>
  <si>
    <t>ITEM</t>
  </si>
  <si>
    <t>CÓDIGO</t>
  </si>
  <si>
    <t>ESPECIFICAÇÃO</t>
  </si>
  <si>
    <t>UNID.</t>
  </si>
  <si>
    <t>QUANT.</t>
  </si>
  <si>
    <t>1.1</t>
  </si>
  <si>
    <t>SINAPI</t>
  </si>
  <si>
    <t>TOTAL</t>
  </si>
  <si>
    <t xml:space="preserve">  VALOR TOTAL DA OBRA COM BDI</t>
  </si>
  <si>
    <t>DESCRIÇÃO / ETAPA</t>
  </si>
  <si>
    <t>PERÍODO DE EXECUÇÃO DA OBRA</t>
  </si>
  <si>
    <t>VALOR (R$)</t>
  </si>
  <si>
    <t>(%)</t>
  </si>
  <si>
    <t>mês 01</t>
  </si>
  <si>
    <t>M</t>
  </si>
  <si>
    <t xml:space="preserve">  VALOR TOTAL DA OBRA SEM BDI</t>
  </si>
  <si>
    <t>TOTAL ACUMULADO MENSAL</t>
  </si>
  <si>
    <t>KG</t>
  </si>
  <si>
    <t>VALOR TOTAL ACUMULADO SEM BDI</t>
  </si>
  <si>
    <t>DESCRIÇÃO</t>
  </si>
  <si>
    <t>H</t>
  </si>
  <si>
    <t>SERVENTE COM ENCARGOS COMPLEMENTARES</t>
  </si>
  <si>
    <t>7.1</t>
  </si>
  <si>
    <t>4.1</t>
  </si>
  <si>
    <t>3.3</t>
  </si>
  <si>
    <t>M3</t>
  </si>
  <si>
    <t>1.2</t>
  </si>
  <si>
    <t>UN</t>
  </si>
  <si>
    <t>CRONOGRAMA FÍSICO-FINANCEIRO</t>
  </si>
  <si>
    <t>CHP</t>
  </si>
  <si>
    <t>PEDREIRO COM ENCARGOS COMPLEMENTARES</t>
  </si>
  <si>
    <t>M2</t>
  </si>
  <si>
    <t>ELETRICISTA COM ENCARGOS COMPLEMENTARES</t>
  </si>
  <si>
    <t>REGULARIZAÇÃO DE SUPERFICIE DE CONCRETO APARENTE</t>
  </si>
  <si>
    <t>VIGIA NOTURNO COM ENCARGOS COMPLEMENTARES</t>
  </si>
  <si>
    <t>ENCARREGADO GERAL COM ENCARGOS COMPLEMENTARES</t>
  </si>
  <si>
    <t>ENGENHEIRO CIVIL DE OBRA JUNIOR COM ENCARGOS COMPLEMENTARES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</si>
  <si>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</si>
  <si>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2.1</t>
  </si>
  <si>
    <t>COMPOSIÇÃO</t>
  </si>
  <si>
    <t xml:space="preserve">INSUMO </t>
  </si>
  <si>
    <t>P. UNIT. SEM BDI (R$)</t>
  </si>
  <si>
    <t>P. TOTAL SEM BDI (R$)</t>
  </si>
  <si>
    <t>TIPO</t>
  </si>
  <si>
    <t>REFERENCIA</t>
  </si>
  <si>
    <t>UNIDADE</t>
  </si>
  <si>
    <t>PREÇO. UNI</t>
  </si>
  <si>
    <t>PREÇO. TOT</t>
  </si>
  <si>
    <t>CÓDIGO DA COMPOSIÇÃO</t>
  </si>
  <si>
    <t>COEF.</t>
  </si>
  <si>
    <t>1.0</t>
  </si>
  <si>
    <t>2.0</t>
  </si>
  <si>
    <t>4.0</t>
  </si>
  <si>
    <t>6.0</t>
  </si>
  <si>
    <t>7.0</t>
  </si>
  <si>
    <t>COMPOSIÇÃO DO BDI OBRAS</t>
  </si>
  <si>
    <t>%</t>
  </si>
  <si>
    <t>GRUPO A</t>
  </si>
  <si>
    <t>A1</t>
  </si>
  <si>
    <r>
      <t xml:space="preserve">(AC) ADMINISTRAÇÃO CENTRAL - </t>
    </r>
    <r>
      <rPr>
        <sz val="12"/>
        <color rgb="FF000000"/>
        <rFont val="Arial Narrow"/>
        <family val="2"/>
      </rPr>
      <t>VARIA CONFORME O PORTE DA NÚMERO DE OBRAS EM ANDAMENTO, VOLUME FINANCEIRO DAS OBRAS A INICIAREM, ETC,  EM CADA   EM CADA EMPRESA - (ACORDAO 2622/2013 - 3,0% A 5,5%)</t>
    </r>
  </si>
  <si>
    <t>TOTAL DO GRUPO A  =</t>
  </si>
  <si>
    <t>GRUPO B</t>
  </si>
  <si>
    <t>B1</t>
  </si>
  <si>
    <r>
      <t xml:space="preserve">(DF) DESPESAS FINANCEIRAS - </t>
    </r>
    <r>
      <rPr>
        <sz val="12"/>
        <color rgb="FF000000"/>
        <rFont val="Arial Narrow"/>
        <family val="2"/>
      </rPr>
      <t>(ACORDAO 2622/2013 - 0,59% A 1,39%)</t>
    </r>
  </si>
  <si>
    <t>B2</t>
  </si>
  <si>
    <r>
      <t xml:space="preserve">(S)   SEGUROS - </t>
    </r>
    <r>
      <rPr>
        <sz val="12"/>
        <color rgb="FF000000"/>
        <rFont val="Arial Narrow"/>
        <family val="2"/>
      </rPr>
      <t xml:space="preserve">(ACORDAO 2622/2013 </t>
    </r>
    <r>
      <rPr>
        <b/>
        <u/>
        <sz val="12"/>
        <color rgb="FFFF0000"/>
        <rFont val="Arial Narrow"/>
        <family val="2"/>
      </rPr>
      <t>SEGURO + GARANTIA</t>
    </r>
    <r>
      <rPr>
        <b/>
        <sz val="12"/>
        <color rgb="FF000000"/>
        <rFont val="Arial Narrow"/>
        <family val="2"/>
      </rPr>
      <t xml:space="preserve"> </t>
    </r>
    <r>
      <rPr>
        <sz val="12"/>
        <color rgb="FF000000"/>
        <rFont val="Arial Narrow"/>
        <family val="2"/>
      </rPr>
      <t>- 0,8% A 1,0%)</t>
    </r>
  </si>
  <si>
    <r>
      <t xml:space="preserve">(G)   GARANTIAS - </t>
    </r>
    <r>
      <rPr>
        <sz val="12"/>
        <color rgb="FF000000"/>
        <rFont val="Arial Narrow"/>
        <family val="2"/>
      </rPr>
      <t xml:space="preserve">(ACORDAO 2622/2013 </t>
    </r>
    <r>
      <rPr>
        <b/>
        <u/>
        <sz val="12"/>
        <color rgb="FFFF0000"/>
        <rFont val="Arial Narrow"/>
        <family val="2"/>
      </rPr>
      <t>SEGURO + GARANTIA</t>
    </r>
    <r>
      <rPr>
        <sz val="12"/>
        <color rgb="FF000000"/>
        <rFont val="Arial Narrow"/>
        <family val="2"/>
      </rPr>
      <t xml:space="preserve"> - 0,8% A 1,0%)</t>
    </r>
  </si>
  <si>
    <t>B3</t>
  </si>
  <si>
    <r>
      <t xml:space="preserve">(R)   TAXA DE RISCO E IMPREVISTOS - </t>
    </r>
    <r>
      <rPr>
        <sz val="12"/>
        <color theme="1"/>
        <rFont val="Arial Narrow"/>
        <family val="2"/>
      </rPr>
      <t>(ACORDAO 2622/2013 0,97% A 1,27%)</t>
    </r>
  </si>
  <si>
    <t>B4</t>
  </si>
  <si>
    <r>
      <rPr>
        <b/>
        <sz val="12"/>
        <rFont val="Arial Narrow"/>
        <family val="2"/>
      </rPr>
      <t xml:space="preserve">(L)    LUCRO </t>
    </r>
    <r>
      <rPr>
        <sz val="12"/>
        <color rgb="FF000000"/>
        <rFont val="Arial Narrow"/>
        <family val="2"/>
      </rPr>
      <t>(ACORDAO 2622/2013 6,16% A 8,96%)</t>
    </r>
  </si>
  <si>
    <t>TOTAL DO GRUPO B  =</t>
  </si>
  <si>
    <t>GRUPO C</t>
  </si>
  <si>
    <t>C1</t>
  </si>
  <si>
    <t>C2</t>
  </si>
  <si>
    <t>%MÃO DE OBRA</t>
  </si>
  <si>
    <t>C3</t>
  </si>
  <si>
    <t>ISS DO MUNICÍPIO (Verificar la LEI do Múnicipio da Execução da Obra)</t>
  </si>
  <si>
    <t>C4</t>
  </si>
  <si>
    <t>SUBTOTAL ISS (C2 X C3) =</t>
  </si>
  <si>
    <t>C5</t>
  </si>
  <si>
    <t>PIS</t>
  </si>
  <si>
    <t>C6</t>
  </si>
  <si>
    <t>COFINS</t>
  </si>
  <si>
    <t>TOTAL DO GRUPO C  =</t>
  </si>
  <si>
    <t>TOTAL BDI (ACORDAO 2369/2011)</t>
  </si>
  <si>
    <r>
      <t xml:space="preserve"> BDI = </t>
    </r>
    <r>
      <rPr>
        <u/>
        <sz val="12"/>
        <rFont val="Cambria"/>
        <family val="1"/>
        <scheme val="major"/>
      </rPr>
      <t>(1+AC+S+R+G)x(1+DF)X(1+L))</t>
    </r>
    <r>
      <rPr>
        <sz val="12"/>
        <rFont val="Cambria"/>
        <family val="1"/>
        <scheme val="major"/>
      </rPr>
      <t xml:space="preserve">  -1
                                  1-I
Onde: 
AC = taxa representativa das despesas de rateio da Administração Central;
S = taxa representativa de Seguros;
R = taxa representativa de Riscos;
G = taxa representativa de Garantias;
DF = taxa representativa das Despesas Financeiras;
L = taxa representativa do Lucro;
I = taxa representativa da incidência de Impostos. 
  Observação:
  i)   Composição do BDI, intervalos admissíveis e Fórmula de cálculo nos termos do Acórdão 2369/2011 do TCU.</t>
    </r>
  </si>
  <si>
    <t>P.UNI.COM BDI(R$)</t>
  </si>
  <si>
    <t>P. TOTAL COM BDI (R$)</t>
  </si>
  <si>
    <t>INSTALAÇÕES DE CANTEIRO E SERVIÇOS PRELIMINARES</t>
  </si>
  <si>
    <t>PROPRIA</t>
  </si>
  <si>
    <t>C7</t>
  </si>
  <si>
    <t>CPRB</t>
  </si>
  <si>
    <r>
      <t xml:space="preserve">ISS - </t>
    </r>
    <r>
      <rPr>
        <sz val="12"/>
        <color rgb="FF000000"/>
        <rFont val="Arial Narrow"/>
        <family val="2"/>
      </rPr>
      <t>(ISS% CONSIDERANDO 40% DE MATRIAL) - LEI do Múnicipio da Execução da Obra</t>
    </r>
  </si>
  <si>
    <t>3.0</t>
  </si>
  <si>
    <t xml:space="preserve">KG    </t>
  </si>
  <si>
    <t xml:space="preserve">M3    </t>
  </si>
  <si>
    <t xml:space="preserve">UN    </t>
  </si>
  <si>
    <t xml:space="preserve">M     </t>
  </si>
  <si>
    <t>GUINDAUTO HIDRÁULICO, CAPACIDADE MÁXIMA DE CARGA 6200 KG, MOMENTO MÁXIMO DE CARGA 11,7 TM, ALCANCE MÁXIMO HORIZONTAL 9,70 M, INCLUSIVE CAMINHÃO TOCO PBT 16.000 KG, POTÊNCIA DE 189 CV - CHP DIURNO. AF_06/2014</t>
  </si>
  <si>
    <t xml:space="preserve">MES   </t>
  </si>
  <si>
    <t>CABO DE COBRE FLEXÍVEL ISOLADO, 4 MM², ANTI-CHAMA 450/750 V, PARA CIRCUITOS TERMINAIS - FORNECIMENTO E INSTALAÇÃO. AF_12/2015</t>
  </si>
  <si>
    <t>EXECUÇÃO DE PASSEIO EM PISO INTERTRAVADO, COM BLOCO RETANGULAR COLORIDO DE 20 X 10 CM, ESPESSURA 6 CM. AF_12/2015</t>
  </si>
  <si>
    <t>EXECUÇÃO DE PASSEIO (CALÇADA) OU PISO DE CONCRETO COM CONCRETO MOLDADO IN LOCO, USINADO, ACABAMENTO CONVENCIONAL, ESPESSURA 6 CM, ARMADO. AF_07/2016</t>
  </si>
  <si>
    <t>ARMAÇÃO DE BLOCO, VIGA BALDRAME E SAPATA UTILIZANDO AÇO CA-60 DE 5 MM - MONTAGEM. AF_06/2017</t>
  </si>
  <si>
    <t>CONCRETAGEM DE SAPATAS, FCK 30 MPA, COM USO DE BOMBA  LANÇAMENTO, ADENSAMENTO E ACABAMENTO. AF_11/2016</t>
  </si>
  <si>
    <t>LASTRO DE CONCRETO MAGRO, APLICADO EM BLOCOS DE COROAMENTO OU SAPATAS, ESPESSURA DE 3 CM. AF_08/2017</t>
  </si>
  <si>
    <t>LASTRO COM MATERIAL GRANULAR, APLICAÇÃO EM BLOCOS DE COROAMENTO, ESPESSURA DE *5 CM*. AF_08/2017</t>
  </si>
  <si>
    <t>5.0</t>
  </si>
  <si>
    <t>PORCENTAGEM PREVISTA</t>
  </si>
  <si>
    <r>
      <t>MUNICÍPIO:</t>
    </r>
    <r>
      <rPr>
        <sz val="11"/>
        <rFont val="Arial"/>
        <family val="2"/>
      </rPr>
      <t xml:space="preserve"> VÁRZEA GRANDE - MT</t>
    </r>
  </si>
  <si>
    <t>PLANILHA ORÇAMENTÁRIA</t>
  </si>
  <si>
    <t xml:space="preserve">TOTAL DO ITEM </t>
  </si>
  <si>
    <t>TOTAL DO ITEM</t>
  </si>
  <si>
    <t>RESUMO</t>
  </si>
  <si>
    <t xml:space="preserve">VALOR TOTAL </t>
  </si>
  <si>
    <t>PLANTIO DE ARBUSTO OU  CERCA VIVA. AF_05/2018</t>
  </si>
  <si>
    <t>PLANTIO DE PALMEIRA COM ALTURA DE MUDA MENOR OU IGUAL A 2,00 M. AF_05/2018</t>
  </si>
  <si>
    <t>REVOLVIMENTO E LIMPEZA MANUAL DE SOLO. AF_05/2018</t>
  </si>
  <si>
    <t>PLANTIO DE FORRAÇÃO. AF_05/2018</t>
  </si>
  <si>
    <t>REMOÇÃO DE RAÍZES REMANESCENTES DE TRONCO DE ÁRVORE COM DIÂMETRO MAIOR OU IGUAL A 0,20 M E MENOR QUE 0,40 M.AF_05/2018</t>
  </si>
  <si>
    <t>PODA EM ALTURA DE ÁRVORE COM DIÂMETRO DE TRONCO MAIOR OU IGUAL A 0,40 M E MENOR QUE 0,60 M.AF_05/2018</t>
  </si>
  <si>
    <t>GUIA (MEIO-FIO) CONCRETO, MOLDADA  IN LOCO  EM TRECHO RETO COM EXTRUSORA, 13 CM BASE X 22 CM ALTURA. AF_06/2016</t>
  </si>
  <si>
    <t>GUIA (MEIO-FIO) CONCRETO, MOLDADA  IN LOCO  EM TRECHO CURVO COM EXTRUSORA, 13 CM BASE X 22 CM ALTURA. AF_06/2016</t>
  </si>
  <si>
    <t>PAISAGISMO</t>
  </si>
  <si>
    <t>4.2</t>
  </si>
  <si>
    <t>5.1</t>
  </si>
  <si>
    <t>5.2</t>
  </si>
  <si>
    <t>6.1</t>
  </si>
  <si>
    <t>UND</t>
  </si>
  <si>
    <t>KIT CAVALETE PARA MEDIÇÃO DE ÁGUA - ENTRADA PRINCIPAL, EM PVC SOLDÁVEL DN 25 (¾")   FORNECIMENTO E INSTALAÇÃO (EXCLUSIVE HIDRÔMETRO). AF_11/2016</t>
  </si>
  <si>
    <t>3.2</t>
  </si>
  <si>
    <t>VIGA METÁLICA EM PERFIL LAMINADO OU SOLDADO EM AÇO ESTRUTURAL, COM CONEXÕES SOLDADAS, INCLUSOS MÃO DE OBRA, TRANSPORTE E IÇAMENTO UTILIZANDO GUINDASTE - FORNECIMENTO E INSTALAÇÃO. AF_01/2020_P</t>
  </si>
  <si>
    <t>ENTRADA DE ENERGIA ELÉTRICA, SUBTERRÂNEA, TRIFÁSICA, COM CAIXA DE EMBUTIR, CABO DE 16 MM2 E DISJUNTOR DIN 50A (NÃO INCLUSA MURETA DE ALVENARIA). AF_07/2020</t>
  </si>
  <si>
    <t>LUMINÁRIA ESTANQUE COM PROTEÇÃO CONTRA ÁGUA, POEIRA OU IMPACTOS - FORNECIMENTO E INSTALAÇÃO. AF_08/2020</t>
  </si>
  <si>
    <t>TORNEIRA CROMADA 1/2 OU 3/4 PARA TANQUE, PADRÃO POPULAR - FORNECIMENTO E INSTALAÇÃO. AF_01/2020</t>
  </si>
  <si>
    <t>ALVENARIA DE VEDAÇÃO DE BLOCOS CERÂMICOS MACIÇOS DE 5X10X20CM (ESPESSURA 10CM) E ARGAMASSA DE ASSENTAMENTO COM PREPARO EM BETONEIRA. AF_05/2020</t>
  </si>
  <si>
    <t>LIXAMENTO MANUAL EM SUPERFÍCIES METÁLICAS EM OBRA. AF_01/2020</t>
  </si>
  <si>
    <t>PISO EM GRANITO APLICADO EM AMBIENTES INTERNOS. AF_09/2020</t>
  </si>
  <si>
    <t>LIMPEZA DE SUPERFÍCIE COM JATO DE ALTA PRESSÃO. AF_04/2019</t>
  </si>
  <si>
    <t>CARGA, MANOBRA E DESCARGA DE ENTULHO EM CAMINHÃO BASCULANTE 6 M³ - CARGA COM ESCAVADEIRA HIDRÁULICA  (CAÇAMBA DE 0,80 M³ / 111 HP) E DESCARGA LIVRE (UNIDADE: M3). AF_07/2020</t>
  </si>
  <si>
    <t>ENGENHEIRO CIVIL PLENO COM ENCARGOS COMPLEMENTARES</t>
  </si>
  <si>
    <t>EXECUÇÃO DE LAJE SOBRE SOLO, ESPESSURA DE 10 CM, FCK = 30 MPA, COM USO DE FORMAS EM MADEIRA SERRADA. AF_09/2021</t>
  </si>
  <si>
    <t>PILAR METÁLICO PERFIL LAMINADO OU SOLDADO EM AÇO ESTRUTURAL, COM CONEXÕES SOLDADAS, INCLUSOS MÃO DE OBRA, TRANSPORTE E IÇAMENTO UTILIZANDO GUINDASTE - FORNECIMENTO E INSTALAÇÃO. AF_01/2020_P</t>
  </si>
  <si>
    <t>ELETRODUTO RÍGIDO ROSCÁVEL, PVC, DN 50 MM (1 1/2"), PARA REDE ENTERRADA DE DISTRIBUIÇÃO DE ENERGIA ELÉTRICA - FORNECIMENTO E INSTALAÇÃO. AF_12/2021</t>
  </si>
  <si>
    <t>REGISTRO DE GAVETA BRUTO, LATÃO, ROSCÁVEL, 3/4" - FORNECIMENTO E INSTALAÇÃO. AF_08/2021</t>
  </si>
  <si>
    <t>ESCAVAÇÃO MECANIZADA PARA BLOCO DE COROAMENTO OU SAPATA COM RETROESCAVADEIRA (INCLUINDO ESCAVAÇÃO PARA COLOCAÇÃO DE FÔRMAS). AF_06/2017</t>
  </si>
  <si>
    <t>PINTURA COM TINTA ALQUÍDICA DE ACABAMENTO (ESMALTE SINTÉTICO ACETINADO) PULVERIZADA SOBRE SUPERFÍCIES METÁLICAS (EXCETO PERFIL) EXECUTADO EM OBRA (02 DEMÃOS). AF_01/2020_P</t>
  </si>
  <si>
    <t>PINTURA DE PISO COM TINTA ACRÍLICA, APLICAÇÃO MANUAL, 3 DEMÃOS, INCLUSO FUNDO PREPARADOR. AF_05/2021</t>
  </si>
  <si>
    <t>5.3</t>
  </si>
  <si>
    <t xml:space="preserve">OBRA: REFORMA TREVO DO LAGARTO </t>
  </si>
  <si>
    <t>LOCAL: TREVO DO LAGARTO</t>
  </si>
  <si>
    <t>ARGAMASSA COLANTE TIPO AC III</t>
  </si>
  <si>
    <t>ARRUELA EM ALUMINIO, COM ROSCA, DE 1", PARA ELETRODUTO</t>
  </si>
  <si>
    <t>ARRUELA LISA, REDONDA, DE LATAO POLIDO, DIAMETRO NOMINAL 5/8", DIAMETRO EXTERNO = 34 MM, DIAMETRO DO FURO = 17 MM, ESPESSURA = *2,5* MM</t>
  </si>
  <si>
    <t>BUCHA EM ALUMINIO, COM ROSCA, DE 1", PARA ELETRODUTO</t>
  </si>
  <si>
    <t>CABO DE COBRE NU 16 MM2 MEIO-DURO</t>
  </si>
  <si>
    <t>CAIXA INTERNA/EXTERNA DE MEDICAO PARA 1 MEDIDOR TRIFASICO, COM VISOR, EM CHAPA DE ACO 18 USG (PADRAO DA CONCESSIONARIA LOCAL)</t>
  </si>
  <si>
    <t>CIMENTO PORTLAND COMPOSTO CP II-32</t>
  </si>
  <si>
    <t>CINTA CIRCULAR EM ACO GALVANIZADO DE 150 MM DE DIAMETRO PARA FIXACAO DE CAIXA MEDICAO, INCLUI PARAFUSOS E PORCAS</t>
  </si>
  <si>
    <t>CONECTOR METALICO TIPO PARAFUSO FENDIDO (SPLIT BOLT), PARA CABOS ATE 16 MM2</t>
  </si>
  <si>
    <t>CURVA 180 GRAUS, DE PVC RIGIDO ROSCAVEL, DE 3/4", PARA ELETRODUTO</t>
  </si>
  <si>
    <t>DISJUNTOR TIPO NEMA, TRIPOLAR 10  ATE  50A, TENSAO MAXIMA DE 415 V</t>
  </si>
  <si>
    <t>ELETRODUTO DE PVC RIGIDO ROSCAVEL DE 1 ", SEM LUVA</t>
  </si>
  <si>
    <t>FIO DE COBRE, SOLIDO, CLASSE 1, ISOLACAO EM PVC/A, ANTICHAMA BWF-B, 450/750V, SECAO NOMINAL 10 MM2</t>
  </si>
  <si>
    <t>FITA ACO INOX PARA CINTAR POSTE, L = 19 MM, E = 0,5 MM (ROLO DE 30M)</t>
  </si>
  <si>
    <t>FITA ISOLANTE DE BORRACHA AUTOFUSAO, USO ATE 69 KV (ALTA TENSAO)</t>
  </si>
  <si>
    <t>GRAUTE CIMENTICIO PARA USO GERAL</t>
  </si>
  <si>
    <t>JUNTA PLASTICA DE DILATACAO PARA PISOS, COR CINZA, 17 X 3 MM (ALTURA X ESPESSURA)</t>
  </si>
  <si>
    <t>LETRA ACO INOX (AISI 304), CHAPA NUM. 22, RECORTADO, H= 20 CM (SEM RELEVO)</t>
  </si>
  <si>
    <t>LOCACAO DE CONTAINER 2,30 X 6,00 M, ALT. 2,50 M, COM 1 SANITARIO, PARA ESCRITORIO, COMPLETO, SEM DIVISORIAS INTERNAS (NAO INCLUI MOBILIZACAO/DESMOBILIZACAO)</t>
  </si>
  <si>
    <t>LUMINARIA DE LED PARA ILUMINACAO PUBLICA, DE 98 W ATE 137 W, INVOLUCRO EM ALUMINIO OU ACO INOX</t>
  </si>
  <si>
    <t>LUVA EM PVC RIGIDO ROSCAVEL, DE 1", PARA ELETRODUTO</t>
  </si>
  <si>
    <t>PARAFUSO DE FERRO POLIDO, SEXTAVADO, COM ROSCA PARCIAL, DIAMETRO 5/8", COMPRIMENTO 6", COM PORCA E ARRUELA DE PRESSAO MEDIA</t>
  </si>
  <si>
    <t>PLACA DE INAUGURACAO METALICA, *40* CM X *60* CM</t>
  </si>
  <si>
    <t>PLACA DE OBRA (PARA CONSTRUCAO CIVIL) EM CHAPA GALVANIZADA *N. 22*, ADESIVADA, DE *2,4 X 1,2* M (SEM POSTES PARA FIXACAO)</t>
  </si>
  <si>
    <t>POSTE CONICO CONTINUO EM ACO GALVANIZADO, RETO, ENGASTADO,  H = 7 M, DIAMETRO INFERIOR = *125* MM</t>
  </si>
  <si>
    <t>POSTE ROLICO DE MADEIRA TRATADA, D = 20 A 25 CM, H = 12,00 M, EM EUCALIPTO OU EQUIVALENTE DA REGIAO</t>
  </si>
  <si>
    <t>TERRA VEGETAL (GRANEL)</t>
  </si>
  <si>
    <r>
      <t xml:space="preserve">ENDEREÇO: </t>
    </r>
    <r>
      <rPr>
        <sz val="11"/>
        <rFont val="Arial"/>
        <family val="2"/>
      </rPr>
      <t>RODOVIA BR 163/364/070</t>
    </r>
  </si>
  <si>
    <t>1.3</t>
  </si>
  <si>
    <t>ADMINISTRAÇÃO DE OBRA</t>
  </si>
  <si>
    <t>MEMORIAL DE CÁLCULO</t>
  </si>
  <si>
    <t>HORAS/DIA</t>
  </si>
  <si>
    <t>MÊS</t>
  </si>
  <si>
    <t>TEMPO DE OBRA PREVISTO</t>
  </si>
  <si>
    <t>MESES</t>
  </si>
  <si>
    <t>DIAS/MÊS</t>
  </si>
  <si>
    <t>ÁREA DO TERRENO- M²</t>
  </si>
  <si>
    <t>2.2</t>
  </si>
  <si>
    <t>2.3</t>
  </si>
  <si>
    <t>ÁREA</t>
  </si>
  <si>
    <t>ESPESSURA - METROS</t>
  </si>
  <si>
    <t>2.4</t>
  </si>
  <si>
    <t>2.5</t>
  </si>
  <si>
    <t>2.6</t>
  </si>
  <si>
    <t>LOCAÇÃO DE CONTAINER (MOBILIZAÇÃO E DESMOBILIZAÇÃO)</t>
  </si>
  <si>
    <t>MERCADO</t>
  </si>
  <si>
    <t>MOBILIZAÇÃO E DESMOBILIZAÇÃO</t>
  </si>
  <si>
    <t>CP-ELE-01</t>
  </si>
  <si>
    <t>ENTRADA PROVISORIA DE ENERGIA ELETRICA AEREA TRIFASICA 40A EM POSTE MADEIRA</t>
  </si>
  <si>
    <t>2.7</t>
  </si>
  <si>
    <t>PISOS E CALÇADAS</t>
  </si>
  <si>
    <t>3.1</t>
  </si>
  <si>
    <t>INSUMO</t>
  </si>
  <si>
    <t>3.4</t>
  </si>
  <si>
    <t>CP-PI-01</t>
  </si>
  <si>
    <t>3.5</t>
  </si>
  <si>
    <t>JUNTA PLASTICA DE DILATAÇÃO PARA PISO DE CONCRETO - FORNECIMENTO E INSTALAÇÃO</t>
  </si>
  <si>
    <t>CP-PI-02</t>
  </si>
  <si>
    <t>3.6</t>
  </si>
  <si>
    <t>3.7</t>
  </si>
  <si>
    <t>3.8</t>
  </si>
  <si>
    <t>PINTURAS EM GERAL</t>
  </si>
  <si>
    <t>DIVERSOS</t>
  </si>
  <si>
    <t>4.3</t>
  </si>
  <si>
    <t>COMPOSICAO</t>
  </si>
  <si>
    <t>5.5</t>
  </si>
  <si>
    <t xml:space="preserve">INSTALAÇÕES ELÉTRICAS </t>
  </si>
  <si>
    <t>INSTALAÇÕES HIDRAULICAS</t>
  </si>
  <si>
    <t>6.2</t>
  </si>
  <si>
    <t>6.3</t>
  </si>
  <si>
    <t>6.4</t>
  </si>
  <si>
    <t>7.2</t>
  </si>
  <si>
    <t>7.3</t>
  </si>
  <si>
    <t>7.4</t>
  </si>
  <si>
    <t>8.0</t>
  </si>
  <si>
    <t>CP-DIV-01</t>
  </si>
  <si>
    <t>PORTICO VÁRZEA GRANDE</t>
  </si>
  <si>
    <t>8.1</t>
  </si>
  <si>
    <t>8.2</t>
  </si>
  <si>
    <t>CP-DIV-02</t>
  </si>
  <si>
    <t>BASE REDE VÁRZEA GRANDENSE</t>
  </si>
  <si>
    <t>8.3</t>
  </si>
  <si>
    <t>CP-DIV-03</t>
  </si>
  <si>
    <t>BASE LAGARTO</t>
  </si>
  <si>
    <t>8.4</t>
  </si>
  <si>
    <t>8.5</t>
  </si>
  <si>
    <t>ENODES SOARES FERREIRA</t>
  </si>
  <si>
    <t>ARQUITETO E URBANISTA CAU: A56-503-2</t>
  </si>
  <si>
    <t>mês 02</t>
  </si>
  <si>
    <t>mês 03</t>
  </si>
  <si>
    <t>POSTE AÇO GALVANIZADO CONICO TUBULAR 9,00M PARA PRAÇA PUPLICA, INCLUSO LUMINÁRIA/LAMPADA DE LED 100W - FORNECIMENTO E INSTALAÇÃO E PINTURA</t>
  </si>
  <si>
    <r>
      <t xml:space="preserve">DATA BASE: </t>
    </r>
    <r>
      <rPr>
        <sz val="11"/>
        <rFont val="Arial"/>
        <family val="2"/>
      </rPr>
      <t xml:space="preserve">SINAPI AGOSTO - COM DESONERAÇÃO / 2022 - </t>
    </r>
    <r>
      <rPr>
        <b/>
        <sz val="11"/>
        <rFont val="Arial"/>
        <family val="2"/>
      </rPr>
      <t>BDI - 28,24%</t>
    </r>
  </si>
  <si>
    <t>PLANTIO DE GRAMA ESMERALDA OU SÃO CARLOS OU CURITIBANA, EM PLACAS. AF_05/2022</t>
  </si>
  <si>
    <t>HASTE DE ATERRAMENTO EM ACO COM 3,00 M DE COMPRIMENTO E DN = 5/8", REVESTIDA COM BAIXA CAMADA DE COBRE, SEM CONECTOR</t>
  </si>
  <si>
    <t>CP-SP-01</t>
  </si>
  <si>
    <t>CP-SP-02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</si>
</sst>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R$&quot;\ * #,##0.00_-;\-&quot;R$&quot;\ * #,##0.00_-;_-&quot;R$&quot;\ * &quot;-&quot;??_-;_-@_-"/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#,##0.00;[Red]#,##0.00"/>
    <numFmt numFmtId="167" formatCode="00"/>
    <numFmt numFmtId="168" formatCode="0.0"/>
    <numFmt numFmtId="169" formatCode="&quot;R$ &quot;#,##0_);\(&quot;R$ &quot;#,##0\)"/>
    <numFmt numFmtId="170" formatCode="_(* #,##0.0000_);_(* \(#,##0.0000\);_(* &quot;-&quot;??_);_(@_)"/>
    <numFmt numFmtId="171" formatCode="_(* #,##0.000_);_(* \(#,##0.000\);_(* &quot;-&quot;??_);_(@_)"/>
  </numFmts>
  <fonts count="8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b/>
      <sz val="10"/>
      <color indexed="22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8"/>
      <color indexed="32"/>
      <name val="Cambria"/>
      <family val="1"/>
    </font>
    <font>
      <b/>
      <sz val="15"/>
      <color indexed="32"/>
      <name val="Arial"/>
      <family val="2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3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name val="Arial Narrow"/>
      <family val="2"/>
    </font>
    <font>
      <b/>
      <sz val="12"/>
      <color rgb="FF000000"/>
      <name val="Arial Narrow"/>
      <family val="2"/>
    </font>
    <font>
      <b/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rgb="FF000000"/>
      <name val="Arial Narrow"/>
      <family val="2"/>
    </font>
    <font>
      <b/>
      <sz val="12"/>
      <color rgb="FFFF0000"/>
      <name val="Arial Narrow"/>
      <family val="2"/>
    </font>
    <font>
      <b/>
      <u/>
      <sz val="12"/>
      <color rgb="FFFF0000"/>
      <name val="Arial Narrow"/>
      <family val="2"/>
    </font>
    <font>
      <b/>
      <sz val="12"/>
      <name val="Arial Narrow"/>
      <family val="2"/>
    </font>
    <font>
      <sz val="12"/>
      <name val="Cambria"/>
      <family val="1"/>
      <scheme val="major"/>
    </font>
    <font>
      <u/>
      <sz val="12"/>
      <name val="Cambria"/>
      <family val="1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0"/>
      <name val="Courier New"/>
      <family val="3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11"/>
        <bgColor indexed="11"/>
      </patternFill>
    </fill>
    <fill>
      <patternFill patternType="solid">
        <fgColor indexed="43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999933"/>
      </patternFill>
    </fill>
    <fill>
      <patternFill patternType="solid">
        <fgColor theme="0" tint="-0.34998626667073579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2" borderId="0" applyNumberFormat="0" applyFont="0" applyFill="0" applyProtection="0"/>
    <xf numFmtId="0" fontId="10" fillId="8" borderId="0" applyNumberFormat="0" applyBorder="0" applyAlignment="0" applyProtection="0"/>
    <xf numFmtId="0" fontId="11" fillId="3" borderId="0" applyNumberFormat="0" applyFont="0" applyFill="0" applyProtection="0"/>
    <xf numFmtId="0" fontId="10" fillId="9" borderId="0" applyNumberFormat="0" applyBorder="0" applyAlignment="0" applyProtection="0"/>
    <xf numFmtId="0" fontId="11" fillId="4" borderId="0" applyNumberFormat="0" applyFont="0" applyFill="0" applyProtection="0"/>
    <xf numFmtId="0" fontId="10" fillId="10" borderId="0" applyNumberFormat="0" applyBorder="0" applyAlignment="0" applyProtection="0"/>
    <xf numFmtId="0" fontId="11" fillId="2" borderId="0" applyNumberFormat="0" applyFont="0" applyFill="0" applyProtection="0"/>
    <xf numFmtId="0" fontId="10" fillId="7" borderId="0" applyNumberFormat="0" applyBorder="0" applyAlignment="0" applyProtection="0"/>
    <xf numFmtId="0" fontId="11" fillId="4" borderId="0" applyNumberFormat="0" applyFont="0" applyFill="0" applyProtection="0"/>
    <xf numFmtId="0" fontId="10" fillId="6" borderId="0" applyNumberFormat="0" applyBorder="0" applyAlignment="0" applyProtection="0"/>
    <xf numFmtId="0" fontId="11" fillId="3" borderId="0" applyNumberFormat="0" applyFont="0" applyFill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2" borderId="0" applyNumberFormat="0" applyBorder="0" applyAlignment="0" applyProtection="0"/>
    <xf numFmtId="0" fontId="11" fillId="2" borderId="0" applyNumberFormat="0" applyFont="0" applyFill="0" applyProtection="0"/>
    <xf numFmtId="0" fontId="10" fillId="6" borderId="0" applyNumberFormat="0" applyBorder="0" applyAlignment="0" applyProtection="0"/>
    <xf numFmtId="0" fontId="11" fillId="9" borderId="0" applyNumberFormat="0" applyFont="0" applyFill="0" applyProtection="0"/>
    <xf numFmtId="0" fontId="10" fillId="9" borderId="0" applyNumberFormat="0" applyBorder="0" applyAlignment="0" applyProtection="0"/>
    <xf numFmtId="0" fontId="11" fillId="13" borderId="0" applyNumberFormat="0" applyFont="0" applyFill="0" applyProtection="0"/>
    <xf numFmtId="0" fontId="10" fillId="14" borderId="0" applyNumberFormat="0" applyBorder="0" applyAlignment="0" applyProtection="0"/>
    <xf numFmtId="0" fontId="11" fillId="2" borderId="0" applyNumberFormat="0" applyFont="0" applyFill="0" applyProtection="0"/>
    <xf numFmtId="0" fontId="10" fillId="3" borderId="0" applyNumberFormat="0" applyBorder="0" applyAlignment="0" applyProtection="0"/>
    <xf numFmtId="0" fontId="11" fillId="2" borderId="0" applyNumberFormat="0" applyFont="0" applyFill="0" applyProtection="0"/>
    <xf numFmtId="0" fontId="10" fillId="6" borderId="0" applyNumberFormat="0" applyBorder="0" applyAlignment="0" applyProtection="0"/>
    <xf numFmtId="0" fontId="11" fillId="15" borderId="0" applyNumberFormat="0" applyFont="0" applyFill="0" applyProtection="0"/>
    <xf numFmtId="0" fontId="10" fillId="10" borderId="0" applyNumberFormat="0" applyBorder="0" applyAlignment="0" applyProtection="0"/>
    <xf numFmtId="0" fontId="39" fillId="16" borderId="0" applyNumberFormat="0" applyBorder="0" applyAlignment="0" applyProtection="0"/>
    <xf numFmtId="0" fontId="39" fillId="9" borderId="0" applyNumberFormat="0" applyBorder="0" applyAlignment="0" applyProtection="0"/>
    <xf numFmtId="0" fontId="39" fillId="11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12" fillId="16" borderId="0" applyNumberFormat="0" applyFont="0" applyFill="0" applyProtection="0"/>
    <xf numFmtId="0" fontId="39" fillId="6" borderId="0" applyNumberFormat="0" applyBorder="0" applyAlignment="0" applyProtection="0"/>
    <xf numFmtId="0" fontId="12" fillId="9" borderId="0" applyNumberFormat="0" applyFont="0" applyFill="0" applyProtection="0"/>
    <xf numFmtId="0" fontId="39" fillId="20" borderId="0" applyNumberFormat="0" applyBorder="0" applyAlignment="0" applyProtection="0"/>
    <xf numFmtId="0" fontId="12" fillId="13" borderId="0" applyNumberFormat="0" applyFont="0" applyFill="0" applyProtection="0"/>
    <xf numFmtId="0" fontId="39" fillId="12" borderId="0" applyNumberFormat="0" applyBorder="0" applyAlignment="0" applyProtection="0"/>
    <xf numFmtId="0" fontId="12" fillId="21" borderId="0" applyNumberFormat="0" applyFont="0" applyFill="0" applyProtection="0"/>
    <xf numFmtId="0" fontId="39" fillId="3" borderId="0" applyNumberFormat="0" applyBorder="0" applyAlignment="0" applyProtection="0"/>
    <xf numFmtId="0" fontId="12" fillId="18" borderId="0" applyNumberFormat="0" applyFont="0" applyFill="0" applyProtection="0"/>
    <xf numFmtId="0" fontId="39" fillId="6" borderId="0" applyNumberFormat="0" applyBorder="0" applyAlignment="0" applyProtection="0"/>
    <xf numFmtId="0" fontId="12" fillId="15" borderId="0" applyNumberFormat="0" applyFont="0" applyFill="0" applyProtection="0"/>
    <xf numFmtId="0" fontId="39" fillId="9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20" borderId="0" applyNumberFormat="0" applyBorder="0" applyAlignment="0" applyProtection="0"/>
    <xf numFmtId="0" fontId="40" fillId="3" borderId="0" applyNumberFormat="0" applyBorder="0" applyAlignment="0" applyProtection="0"/>
    <xf numFmtId="0" fontId="13" fillId="4" borderId="0" applyNumberFormat="0" applyFont="0" applyFill="0" applyProtection="0"/>
    <xf numFmtId="0" fontId="44" fillId="6" borderId="0" applyNumberFormat="0" applyBorder="0" applyAlignment="0" applyProtection="0"/>
    <xf numFmtId="0" fontId="41" fillId="25" borderId="1" applyNumberFormat="0" applyAlignment="0" applyProtection="0"/>
    <xf numFmtId="0" fontId="14" fillId="26" borderId="1" applyNumberFormat="0" applyFont="0" applyProtection="0"/>
    <xf numFmtId="0" fontId="55" fillId="27" borderId="1" applyNumberFormat="0" applyAlignment="0" applyProtection="0"/>
    <xf numFmtId="0" fontId="15" fillId="28" borderId="2" applyNumberFormat="0" applyFont="0" applyProtection="0"/>
    <xf numFmtId="0" fontId="42" fillId="28" borderId="3" applyNumberFormat="0" applyAlignment="0" applyProtection="0"/>
    <xf numFmtId="0" fontId="16" fillId="0" borderId="4" applyNumberFormat="0" applyFont="0" applyAlignment="0" applyProtection="0"/>
    <xf numFmtId="0" fontId="54" fillId="0" borderId="5" applyNumberFormat="0" applyFill="0" applyAlignment="0" applyProtection="0"/>
    <xf numFmtId="0" fontId="42" fillId="28" borderId="3" applyNumberFormat="0" applyAlignment="0" applyProtection="0"/>
    <xf numFmtId="3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22" borderId="0" applyNumberFormat="0" applyFont="0" applyFill="0" applyProtection="0"/>
    <xf numFmtId="0" fontId="39" fillId="29" borderId="0" applyNumberFormat="0" applyBorder="0" applyAlignment="0" applyProtection="0"/>
    <xf numFmtId="0" fontId="12" fillId="30" borderId="0" applyNumberFormat="0" applyFont="0" applyFill="0" applyProtection="0"/>
    <xf numFmtId="0" fontId="39" fillId="20" borderId="0" applyNumberFormat="0" applyBorder="0" applyAlignment="0" applyProtection="0"/>
    <xf numFmtId="0" fontId="12" fillId="31" borderId="0" applyNumberFormat="0" applyFont="0" applyFill="0" applyProtection="0"/>
    <xf numFmtId="0" fontId="39" fillId="12" borderId="0" applyNumberFormat="0" applyBorder="0" applyAlignment="0" applyProtection="0"/>
    <xf numFmtId="0" fontId="12" fillId="21" borderId="0" applyNumberFormat="0" applyFont="0" applyFill="0" applyProtection="0"/>
    <xf numFmtId="0" fontId="39" fillId="32" borderId="0" applyNumberFormat="0" applyBorder="0" applyAlignment="0" applyProtection="0"/>
    <xf numFmtId="0" fontId="12" fillId="18" borderId="0" applyNumberFormat="0" applyFont="0" applyFill="0" applyProtection="0"/>
    <xf numFmtId="0" fontId="39" fillId="18" borderId="0" applyNumberFormat="0" applyBorder="0" applyAlignment="0" applyProtection="0"/>
    <xf numFmtId="0" fontId="12" fillId="23" borderId="0" applyNumberFormat="0" applyFont="0" applyFill="0" applyProtection="0"/>
    <xf numFmtId="0" fontId="39" fillId="23" borderId="0" applyNumberFormat="0" applyBorder="0" applyAlignment="0" applyProtection="0"/>
    <xf numFmtId="0" fontId="17" fillId="3" borderId="1" applyNumberFormat="0" applyFont="0" applyProtection="0"/>
    <xf numFmtId="0" fontId="48" fillId="14" borderId="1" applyNumberFormat="0" applyAlignment="0" applyProtection="0"/>
    <xf numFmtId="0" fontId="10" fillId="0" borderId="0"/>
    <xf numFmtId="0" fontId="43" fillId="0" borderId="0" applyNumberFormat="0" applyFill="0" applyBorder="0" applyAlignment="0" applyProtection="0"/>
    <xf numFmtId="0" fontId="44" fillId="4" borderId="0" applyNumberFormat="0" applyBorder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47" fillId="0" borderId="8" applyNumberFormat="0" applyFill="0" applyAlignment="0" applyProtection="0"/>
    <xf numFmtId="0" fontId="47" fillId="0" borderId="0" applyNumberFormat="0" applyFill="0" applyBorder="0" applyAlignment="0" applyProtection="0"/>
    <xf numFmtId="0" fontId="18" fillId="3" borderId="0" applyNumberFormat="0" applyFont="0" applyFill="0" applyProtection="0"/>
    <xf numFmtId="0" fontId="40" fillId="5" borderId="0" applyNumberFormat="0" applyBorder="0" applyAlignment="0" applyProtection="0"/>
    <xf numFmtId="0" fontId="48" fillId="7" borderId="1" applyNumberFormat="0" applyAlignment="0" applyProtection="0"/>
    <xf numFmtId="0" fontId="49" fillId="0" borderId="9" applyNumberFormat="0" applyFill="0" applyAlignment="0" applyProtection="0"/>
    <xf numFmtId="164" fontId="3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9" fillId="10" borderId="0" applyNumberFormat="0" applyFont="0" applyFill="0" applyProtection="0"/>
    <xf numFmtId="0" fontId="56" fillId="14" borderId="0" applyNumberFormat="0" applyBorder="0" applyAlignment="0" applyProtection="0"/>
    <xf numFmtId="0" fontId="50" fillId="14" borderId="0" applyNumberFormat="0" applyBorder="0" applyAlignment="0" applyProtection="0"/>
    <xf numFmtId="0" fontId="11" fillId="0" borderId="0"/>
    <xf numFmtId="0" fontId="61" fillId="0" borderId="0"/>
    <xf numFmtId="0" fontId="11" fillId="0" borderId="0"/>
    <xf numFmtId="0" fontId="11" fillId="0" borderId="0"/>
    <xf numFmtId="0" fontId="11" fillId="0" borderId="0"/>
    <xf numFmtId="0" fontId="11" fillId="10" borderId="10" applyNumberFormat="0" applyFont="0" applyBorder="0" applyProtection="0"/>
    <xf numFmtId="0" fontId="38" fillId="10" borderId="10" applyNumberFormat="0" applyFont="0" applyAlignment="0" applyProtection="0"/>
    <xf numFmtId="0" fontId="10" fillId="10" borderId="10" applyNumberFormat="0" applyFont="0" applyAlignment="0" applyProtection="0"/>
    <xf numFmtId="0" fontId="51" fillId="25" borderId="11" applyNumberFormat="0" applyAlignment="0" applyProtection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0" fillId="26" borderId="12" applyNumberFormat="0" applyFont="0" applyProtection="0"/>
    <xf numFmtId="0" fontId="51" fillId="27" borderId="11" applyNumberFormat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21" fillId="0" borderId="0" applyNumberFormat="0" applyFont="0" applyFill="0" applyAlignment="0" applyProtection="0"/>
    <xf numFmtId="0" fontId="54" fillId="0" borderId="0" applyNumberFormat="0" applyFill="0" applyBorder="0" applyAlignment="0" applyProtection="0"/>
    <xf numFmtId="0" fontId="22" fillId="0" borderId="0" applyNumberFormat="0" applyFont="0" applyFill="0" applyAlignment="0" applyProtection="0"/>
    <xf numFmtId="0" fontId="4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3" fillId="0" borderId="0" applyNumberFormat="0" applyFont="0" applyFill="0" applyAlignment="0" applyProtection="0"/>
    <xf numFmtId="0" fontId="24" fillId="0" borderId="13" applyNumberFormat="0" applyFont="0" applyAlignment="0" applyProtection="0"/>
    <xf numFmtId="0" fontId="58" fillId="0" borderId="14" applyNumberFormat="0" applyFill="0" applyAlignment="0" applyProtection="0"/>
    <xf numFmtId="0" fontId="25" fillId="0" borderId="7" applyNumberFormat="0" applyFont="0" applyAlignment="0" applyProtection="0"/>
    <xf numFmtId="0" fontId="59" fillId="0" borderId="15" applyNumberFormat="0" applyFill="0" applyAlignment="0" applyProtection="0"/>
    <xf numFmtId="0" fontId="26" fillId="0" borderId="13" applyNumberFormat="0" applyFont="0" applyAlignment="0" applyProtection="0"/>
    <xf numFmtId="0" fontId="60" fillId="0" borderId="16" applyNumberFormat="0" applyFill="0" applyAlignment="0" applyProtection="0"/>
    <xf numFmtId="0" fontId="26" fillId="0" borderId="0" applyNumberFormat="0" applyFont="0" applyFill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7" fillId="0" borderId="17" applyNumberFormat="0" applyFont="0" applyAlignment="0" applyProtection="0"/>
    <xf numFmtId="0" fontId="53" fillId="0" borderId="18" applyNumberFormat="0" applyFill="0" applyAlignment="0" applyProtection="0"/>
    <xf numFmtId="165" fontId="37" fillId="0" borderId="0" applyFont="0" applyFill="0" applyBorder="0" applyAlignment="0" applyProtection="0"/>
    <xf numFmtId="169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9" fillId="0" borderId="0"/>
    <xf numFmtId="0" fontId="82" fillId="0" borderId="0"/>
    <xf numFmtId="0" fontId="7" fillId="0" borderId="0"/>
    <xf numFmtId="0" fontId="6" fillId="0" borderId="0"/>
    <xf numFmtId="165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354">
    <xf numFmtId="0" fontId="0" fillId="0" borderId="0" xfId="0"/>
    <xf numFmtId="165" fontId="0" fillId="0" borderId="0" xfId="119" applyFont="1"/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64" fontId="0" fillId="0" borderId="0" xfId="99" applyFont="1"/>
    <xf numFmtId="164" fontId="30" fillId="0" borderId="34" xfId="99" applyFont="1" applyBorder="1" applyAlignment="1">
      <alignment horizontal="center" vertical="justify"/>
    </xf>
    <xf numFmtId="0" fontId="30" fillId="0" borderId="39" xfId="0" applyFont="1" applyBorder="1" applyAlignment="1">
      <alignment horizontal="center" vertical="justify"/>
    </xf>
    <xf numFmtId="0" fontId="28" fillId="0" borderId="39" xfId="0" applyFont="1" applyBorder="1" applyAlignment="1">
      <alignment horizontal="center"/>
    </xf>
    <xf numFmtId="0" fontId="62" fillId="37" borderId="20" xfId="0" applyFont="1" applyFill="1" applyBorder="1" applyAlignment="1">
      <alignment horizontal="center" vertical="center"/>
    </xf>
    <xf numFmtId="1" fontId="62" fillId="37" borderId="19" xfId="0" applyNumberFormat="1" applyFont="1" applyFill="1" applyBorder="1" applyAlignment="1">
      <alignment horizontal="center" vertical="center" wrapText="1"/>
    </xf>
    <xf numFmtId="167" fontId="62" fillId="37" borderId="19" xfId="0" applyNumberFormat="1" applyFont="1" applyFill="1" applyBorder="1" applyAlignment="1">
      <alignment horizontal="center" vertical="center" wrapText="1"/>
    </xf>
    <xf numFmtId="166" fontId="62" fillId="37" borderId="19" xfId="0" applyNumberFormat="1" applyFont="1" applyFill="1" applyBorder="1" applyAlignment="1">
      <alignment horizontal="left" vertical="center" wrapText="1"/>
    </xf>
    <xf numFmtId="166" fontId="62" fillId="37" borderId="19" xfId="0" applyNumberFormat="1" applyFont="1" applyFill="1" applyBorder="1" applyAlignment="1">
      <alignment horizontal="center" vertical="center"/>
    </xf>
    <xf numFmtId="165" fontId="62" fillId="37" borderId="19" xfId="119" applyFont="1" applyFill="1" applyBorder="1" applyAlignment="1">
      <alignment horizontal="center" vertical="center"/>
    </xf>
    <xf numFmtId="164" fontId="62" fillId="37" borderId="19" xfId="99" applyFont="1" applyFill="1" applyBorder="1" applyAlignment="1">
      <alignment horizontal="center" vertical="center"/>
    </xf>
    <xf numFmtId="0" fontId="63" fillId="0" borderId="20" xfId="0" applyFont="1" applyBorder="1" applyAlignment="1">
      <alignment horizontal="center" vertical="center"/>
    </xf>
    <xf numFmtId="0" fontId="63" fillId="0" borderId="2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31" xfId="0" applyBorder="1"/>
    <xf numFmtId="164" fontId="32" fillId="0" borderId="0" xfId="99" applyFont="1"/>
    <xf numFmtId="0" fontId="0" fillId="0" borderId="28" xfId="0" applyBorder="1"/>
    <xf numFmtId="0" fontId="0" fillId="0" borderId="0" xfId="0" applyAlignment="1">
      <alignment horizontal="center" vertical="center"/>
    </xf>
    <xf numFmtId="0" fontId="64" fillId="0" borderId="0" xfId="0" applyFont="1" applyAlignment="1">
      <alignment wrapText="1"/>
    </xf>
    <xf numFmtId="0" fontId="0" fillId="0" borderId="29" xfId="0" applyBorder="1" applyAlignment="1">
      <alignment horizontal="center" vertical="center"/>
    </xf>
    <xf numFmtId="0" fontId="64" fillId="0" borderId="29" xfId="0" applyFont="1" applyBorder="1"/>
    <xf numFmtId="0" fontId="64" fillId="0" borderId="29" xfId="0" applyFont="1" applyBorder="1" applyAlignment="1">
      <alignment wrapText="1"/>
    </xf>
    <xf numFmtId="0" fontId="64" fillId="0" borderId="0" xfId="0" applyFont="1" applyAlignment="1">
      <alignment vertical="center"/>
    </xf>
    <xf numFmtId="0" fontId="64" fillId="0" borderId="29" xfId="0" applyFont="1" applyBorder="1" applyAlignment="1">
      <alignment vertical="center"/>
    </xf>
    <xf numFmtId="0" fontId="11" fillId="0" borderId="31" xfId="0" applyFont="1" applyBorder="1" applyAlignment="1">
      <alignment horizontal="center"/>
    </xf>
    <xf numFmtId="0" fontId="67" fillId="35" borderId="19" xfId="0" applyFont="1" applyFill="1" applyBorder="1" applyAlignment="1">
      <alignment horizontal="center" vertical="center"/>
    </xf>
    <xf numFmtId="10" fontId="68" fillId="34" borderId="19" xfId="115" applyNumberFormat="1" applyFont="1" applyFill="1" applyBorder="1" applyAlignment="1">
      <alignment horizontal="center"/>
    </xf>
    <xf numFmtId="0" fontId="69" fillId="34" borderId="19" xfId="0" applyFont="1" applyFill="1" applyBorder="1" applyAlignment="1">
      <alignment horizontal="center" vertical="center"/>
    </xf>
    <xf numFmtId="0" fontId="66" fillId="34" borderId="19" xfId="0" applyFont="1" applyFill="1" applyBorder="1" applyAlignment="1">
      <alignment vertical="center" wrapText="1"/>
    </xf>
    <xf numFmtId="10" fontId="71" fillId="34" borderId="19" xfId="115" applyNumberFormat="1" applyFont="1" applyFill="1" applyBorder="1" applyAlignment="1">
      <alignment horizontal="center" vertical="center"/>
    </xf>
    <xf numFmtId="0" fontId="66" fillId="34" borderId="19" xfId="0" applyFont="1" applyFill="1" applyBorder="1" applyAlignment="1">
      <alignment horizontal="right" vertical="center" wrapText="1"/>
    </xf>
    <xf numFmtId="10" fontId="69" fillId="34" borderId="19" xfId="115" applyNumberFormat="1" applyFont="1" applyFill="1" applyBorder="1" applyAlignment="1">
      <alignment horizontal="center" vertical="center"/>
    </xf>
    <xf numFmtId="0" fontId="69" fillId="34" borderId="19" xfId="0" applyFont="1" applyFill="1" applyBorder="1" applyAlignment="1">
      <alignment vertical="center" wrapText="1"/>
    </xf>
    <xf numFmtId="0" fontId="66" fillId="34" borderId="19" xfId="0" applyFont="1" applyFill="1" applyBorder="1" applyAlignment="1">
      <alignment vertical="center"/>
    </xf>
    <xf numFmtId="0" fontId="66" fillId="36" borderId="19" xfId="0" applyFont="1" applyFill="1" applyBorder="1" applyAlignment="1">
      <alignment vertical="center" wrapText="1"/>
    </xf>
    <xf numFmtId="0" fontId="70" fillId="34" borderId="19" xfId="0" applyFont="1" applyFill="1" applyBorder="1" applyAlignment="1">
      <alignment horizontal="right" vertical="center"/>
    </xf>
    <xf numFmtId="9" fontId="70" fillId="34" borderId="19" xfId="0" applyNumberFormat="1" applyFont="1" applyFill="1" applyBorder="1" applyAlignment="1">
      <alignment horizontal="right" vertical="center"/>
    </xf>
    <xf numFmtId="9" fontId="66" fillId="34" borderId="19" xfId="0" applyNumberFormat="1" applyFont="1" applyFill="1" applyBorder="1" applyAlignment="1">
      <alignment horizontal="right" vertical="center"/>
    </xf>
    <xf numFmtId="10" fontId="68" fillId="34" borderId="19" xfId="115" applyNumberFormat="1" applyFont="1" applyFill="1" applyBorder="1" applyAlignment="1">
      <alignment horizontal="center" vertical="center"/>
    </xf>
    <xf numFmtId="0" fontId="68" fillId="34" borderId="19" xfId="0" applyFont="1" applyFill="1" applyBorder="1"/>
    <xf numFmtId="164" fontId="62" fillId="37" borderId="19" xfId="99" applyFont="1" applyFill="1" applyBorder="1" applyAlignment="1">
      <alignment horizontal="right" vertical="center"/>
    </xf>
    <xf numFmtId="164" fontId="63" fillId="0" borderId="19" xfId="99" applyFont="1" applyBorder="1" applyAlignment="1">
      <alignment horizontal="left" vertical="center"/>
    </xf>
    <xf numFmtId="164" fontId="62" fillId="33" borderId="19" xfId="99" applyFont="1" applyFill="1" applyBorder="1" applyAlignment="1">
      <alignment horizontal="right" vertical="center"/>
    </xf>
    <xf numFmtId="165" fontId="11" fillId="0" borderId="0" xfId="119" applyAlignment="1">
      <alignment horizontal="center" vertical="center" wrapText="1"/>
    </xf>
    <xf numFmtId="0" fontId="11" fillId="0" borderId="0" xfId="0" applyFont="1"/>
    <xf numFmtId="0" fontId="11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39" xfId="0" applyFont="1" applyBorder="1" applyAlignment="1">
      <alignment horizontal="center" vertical="center"/>
    </xf>
    <xf numFmtId="1" fontId="27" fillId="0" borderId="34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164" fontId="11" fillId="0" borderId="0" xfId="99" applyFont="1"/>
    <xf numFmtId="0" fontId="27" fillId="38" borderId="19" xfId="0" applyFont="1" applyFill="1" applyBorder="1" applyAlignment="1">
      <alignment horizontal="left" vertical="center" wrapText="1"/>
    </xf>
    <xf numFmtId="0" fontId="27" fillId="38" borderId="19" xfId="0" applyFont="1" applyFill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/>
    </xf>
    <xf numFmtId="0" fontId="79" fillId="0" borderId="19" xfId="0" applyFont="1" applyBorder="1" applyAlignment="1">
      <alignment horizontal="left" vertical="center" wrapText="1"/>
    </xf>
    <xf numFmtId="0" fontId="79" fillId="0" borderId="19" xfId="0" applyFont="1" applyBorder="1" applyAlignment="1">
      <alignment horizontal="center" vertical="center" wrapText="1"/>
    </xf>
    <xf numFmtId="165" fontId="11" fillId="0" borderId="19" xfId="119" applyBorder="1" applyAlignment="1">
      <alignment horizontal="center" vertical="center" wrapText="1"/>
    </xf>
    <xf numFmtId="164" fontId="11" fillId="0" borderId="21" xfId="99" applyFont="1" applyBorder="1" applyAlignment="1">
      <alignment horizontal="center" vertical="center"/>
    </xf>
    <xf numFmtId="164" fontId="11" fillId="0" borderId="28" xfId="99" applyFont="1" applyBorder="1" applyAlignment="1">
      <alignment horizontal="center" vertical="center"/>
    </xf>
    <xf numFmtId="165" fontId="11" fillId="0" borderId="0" xfId="119" applyAlignment="1">
      <alignment horizontal="center" vertical="center"/>
    </xf>
    <xf numFmtId="164" fontId="79" fillId="0" borderId="19" xfId="99" applyFont="1" applyBorder="1" applyAlignment="1">
      <alignment horizontal="center" vertical="center" wrapText="1"/>
    </xf>
    <xf numFmtId="170" fontId="0" fillId="0" borderId="0" xfId="119" applyNumberFormat="1" applyFont="1"/>
    <xf numFmtId="164" fontId="11" fillId="0" borderId="0" xfId="99" applyFont="1" applyAlignment="1">
      <alignment horizontal="center" vertical="center"/>
    </xf>
    <xf numFmtId="0" fontId="35" fillId="0" borderId="0" xfId="0" applyFont="1" applyAlignment="1">
      <alignment horizontal="center"/>
    </xf>
    <xf numFmtId="1" fontId="35" fillId="0" borderId="0" xfId="0" applyNumberFormat="1" applyFont="1"/>
    <xf numFmtId="0" fontId="35" fillId="0" borderId="0" xfId="0" applyFont="1"/>
    <xf numFmtId="0" fontId="35" fillId="0" borderId="0" xfId="0" applyFont="1" applyAlignment="1">
      <alignment horizontal="left" wrapText="1"/>
    </xf>
    <xf numFmtId="0" fontId="35" fillId="0" borderId="0" xfId="0" applyFont="1" applyAlignment="1">
      <alignment horizontal="center" vertical="center"/>
    </xf>
    <xf numFmtId="165" fontId="35" fillId="0" borderId="0" xfId="119" applyFont="1" applyAlignment="1">
      <alignment horizontal="center" vertical="center"/>
    </xf>
    <xf numFmtId="164" fontId="35" fillId="0" borderId="0" xfId="99" applyFont="1" applyAlignment="1">
      <alignment horizontal="center" vertical="center"/>
    </xf>
    <xf numFmtId="164" fontId="35" fillId="0" borderId="0" xfId="99" applyFont="1" applyAlignment="1">
      <alignment vertical="center"/>
    </xf>
    <xf numFmtId="1" fontId="8" fillId="34" borderId="19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165" fontId="8" fillId="0" borderId="19" xfId="119" applyFont="1" applyBorder="1" applyAlignment="1">
      <alignment horizontal="center" vertical="center"/>
    </xf>
    <xf numFmtId="164" fontId="8" fillId="0" borderId="19" xfId="99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164" fontId="8" fillId="0" borderId="19" xfId="99" applyFont="1" applyBorder="1" applyAlignment="1">
      <alignment horizontal="center" vertical="center" wrapText="1"/>
    </xf>
    <xf numFmtId="164" fontId="62" fillId="37" borderId="21" xfId="99" applyFont="1" applyFill="1" applyBorder="1" applyAlignment="1">
      <alignment horizontal="right" vertical="center"/>
    </xf>
    <xf numFmtId="0" fontId="35" fillId="35" borderId="0" xfId="0" applyFont="1" applyFill="1"/>
    <xf numFmtId="44" fontId="35" fillId="0" borderId="0" xfId="0" applyNumberFormat="1" applyFont="1"/>
    <xf numFmtId="0" fontId="35" fillId="37" borderId="0" xfId="0" applyFont="1" applyFill="1"/>
    <xf numFmtId="0" fontId="35" fillId="0" borderId="0" xfId="0" applyFont="1" applyAlignment="1">
      <alignment vertical="center" wrapText="1"/>
    </xf>
    <xf numFmtId="0" fontId="79" fillId="0" borderId="0" xfId="0" applyFont="1" applyAlignment="1">
      <alignment horizontal="left" vertical="center" wrapText="1"/>
    </xf>
    <xf numFmtId="0" fontId="79" fillId="0" borderId="0" xfId="0" applyFont="1" applyAlignment="1">
      <alignment horizontal="center" vertical="center" wrapText="1"/>
    </xf>
    <xf numFmtId="164" fontId="79" fillId="0" borderId="0" xfId="99" applyFont="1" applyAlignment="1">
      <alignment horizontal="center" vertical="center" wrapText="1"/>
    </xf>
    <xf numFmtId="0" fontId="64" fillId="0" borderId="0" xfId="0" applyFont="1" applyAlignment="1">
      <alignment horizontal="center" wrapText="1"/>
    </xf>
    <xf numFmtId="1" fontId="27" fillId="38" borderId="25" xfId="0" applyNumberFormat="1" applyFont="1" applyFill="1" applyBorder="1" applyAlignment="1">
      <alignment horizontal="center" vertical="center" wrapText="1"/>
    </xf>
    <xf numFmtId="1" fontId="27" fillId="38" borderId="24" xfId="0" applyNumberFormat="1" applyFont="1" applyFill="1" applyBorder="1" applyAlignment="1">
      <alignment horizontal="center" vertical="center" wrapText="1"/>
    </xf>
    <xf numFmtId="164" fontId="63" fillId="0" borderId="21" xfId="99" applyFont="1" applyBorder="1" applyAlignment="1">
      <alignment horizontal="right" vertical="center"/>
    </xf>
    <xf numFmtId="164" fontId="62" fillId="33" borderId="21" xfId="99" applyFont="1" applyFill="1" applyBorder="1" applyAlignment="1">
      <alignment horizontal="right" vertical="center"/>
    </xf>
    <xf numFmtId="164" fontId="62" fillId="37" borderId="41" xfId="99" applyFont="1" applyFill="1" applyBorder="1" applyAlignment="1">
      <alignment horizontal="right" vertical="center"/>
    </xf>
    <xf numFmtId="164" fontId="62" fillId="37" borderId="42" xfId="99" applyFont="1" applyFill="1" applyBorder="1" applyAlignment="1">
      <alignment horizontal="right" vertical="center"/>
    </xf>
    <xf numFmtId="0" fontId="35" fillId="0" borderId="31" xfId="0" applyFont="1" applyBorder="1" applyAlignment="1">
      <alignment horizontal="center"/>
    </xf>
    <xf numFmtId="164" fontId="35" fillId="0" borderId="28" xfId="99" applyFont="1" applyBorder="1" applyAlignment="1">
      <alignment vertical="center"/>
    </xf>
    <xf numFmtId="0" fontId="35" fillId="0" borderId="32" xfId="0" applyFont="1" applyBorder="1" applyAlignment="1">
      <alignment horizontal="center"/>
    </xf>
    <xf numFmtId="0" fontId="35" fillId="0" borderId="29" xfId="0" applyFont="1" applyBorder="1" applyAlignment="1">
      <alignment horizontal="center" vertical="center"/>
    </xf>
    <xf numFmtId="0" fontId="64" fillId="0" borderId="29" xfId="0" applyFont="1" applyBorder="1" applyAlignment="1">
      <alignment horizontal="center" wrapText="1"/>
    </xf>
    <xf numFmtId="165" fontId="35" fillId="0" borderId="29" xfId="119" applyFont="1" applyBorder="1" applyAlignment="1">
      <alignment horizontal="center" vertical="center"/>
    </xf>
    <xf numFmtId="164" fontId="35" fillId="0" borderId="29" xfId="99" applyFont="1" applyBorder="1" applyAlignment="1">
      <alignment horizontal="center" vertical="center"/>
    </xf>
    <xf numFmtId="164" fontId="35" fillId="0" borderId="29" xfId="99" applyFont="1" applyBorder="1" applyAlignment="1">
      <alignment vertical="center"/>
    </xf>
    <xf numFmtId="164" fontId="35" fillId="0" borderId="30" xfId="99" applyFont="1" applyBorder="1" applyAlignment="1">
      <alignment vertical="center"/>
    </xf>
    <xf numFmtId="0" fontId="0" fillId="0" borderId="56" xfId="0" applyBorder="1"/>
    <xf numFmtId="164" fontId="32" fillId="0" borderId="59" xfId="99" applyFont="1" applyBorder="1" applyAlignment="1">
      <alignment horizontal="center"/>
    </xf>
    <xf numFmtId="164" fontId="32" fillId="0" borderId="27" xfId="99" applyFont="1" applyBorder="1" applyAlignment="1">
      <alignment horizontal="center"/>
    </xf>
    <xf numFmtId="164" fontId="32" fillId="0" borderId="54" xfId="99" applyFont="1" applyBorder="1"/>
    <xf numFmtId="164" fontId="32" fillId="0" borderId="60" xfId="99" applyFont="1" applyBorder="1"/>
    <xf numFmtId="164" fontId="33" fillId="0" borderId="39" xfId="99" applyFont="1" applyBorder="1"/>
    <xf numFmtId="10" fontId="33" fillId="0" borderId="35" xfId="114" applyNumberFormat="1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164" fontId="62" fillId="33" borderId="19" xfId="99" applyFont="1" applyFill="1" applyBorder="1" applyAlignment="1">
      <alignment horizontal="right" vertical="center" wrapText="1"/>
    </xf>
    <xf numFmtId="164" fontId="62" fillId="33" borderId="33" xfId="99" applyFont="1" applyFill="1" applyBorder="1" applyAlignment="1">
      <alignment horizontal="center" vertical="center"/>
    </xf>
    <xf numFmtId="1" fontId="62" fillId="33" borderId="22" xfId="99" applyNumberFormat="1" applyFont="1" applyFill="1" applyBorder="1" applyAlignment="1">
      <alignment horizontal="center" vertical="center" wrapText="1"/>
    </xf>
    <xf numFmtId="164" fontId="62" fillId="33" borderId="22" xfId="99" applyFont="1" applyFill="1" applyBorder="1" applyAlignment="1">
      <alignment horizontal="center" vertical="center" wrapText="1"/>
    </xf>
    <xf numFmtId="164" fontId="62" fillId="33" borderId="22" xfId="99" applyFont="1" applyFill="1" applyBorder="1" applyAlignment="1">
      <alignment horizontal="center" vertical="center"/>
    </xf>
    <xf numFmtId="165" fontId="62" fillId="33" borderId="22" xfId="119" applyFont="1" applyFill="1" applyBorder="1" applyAlignment="1">
      <alignment horizontal="center" vertical="center"/>
    </xf>
    <xf numFmtId="164" fontId="62" fillId="33" borderId="58" xfId="99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80" fillId="0" borderId="0" xfId="0" applyFont="1" applyAlignment="1">
      <alignment horizontal="center" vertical="center"/>
    </xf>
    <xf numFmtId="9" fontId="11" fillId="0" borderId="0" xfId="115"/>
    <xf numFmtId="10" fontId="33" fillId="0" borderId="40" xfId="114" applyNumberFormat="1" applyFont="1" applyBorder="1" applyAlignment="1">
      <alignment horizontal="center"/>
    </xf>
    <xf numFmtId="0" fontId="64" fillId="0" borderId="28" xfId="0" applyFont="1" applyBorder="1"/>
    <xf numFmtId="0" fontId="64" fillId="0" borderId="30" xfId="0" applyFont="1" applyBorder="1"/>
    <xf numFmtId="0" fontId="27" fillId="0" borderId="0" xfId="0" applyFont="1"/>
    <xf numFmtId="0" fontId="78" fillId="0" borderId="0" xfId="0" applyFont="1"/>
    <xf numFmtId="165" fontId="32" fillId="0" borderId="21" xfId="119" applyFont="1" applyBorder="1" applyAlignment="1">
      <alignment horizontal="center"/>
    </xf>
    <xf numFmtId="10" fontId="32" fillId="33" borderId="21" xfId="0" applyNumberFormat="1" applyFont="1" applyFill="1" applyBorder="1" applyAlignment="1">
      <alignment horizontal="center"/>
    </xf>
    <xf numFmtId="164" fontId="33" fillId="0" borderId="48" xfId="99" applyFont="1" applyBorder="1" applyAlignment="1">
      <alignment horizontal="center"/>
    </xf>
    <xf numFmtId="10" fontId="33" fillId="35" borderId="39" xfId="114" applyNumberFormat="1" applyFont="1" applyFill="1" applyBorder="1" applyAlignment="1">
      <alignment horizontal="center"/>
    </xf>
    <xf numFmtId="164" fontId="32" fillId="0" borderId="39" xfId="99" applyFont="1" applyBorder="1" applyAlignment="1">
      <alignment horizontal="center"/>
    </xf>
    <xf numFmtId="0" fontId="0" fillId="0" borderId="0" xfId="0" applyBorder="1"/>
    <xf numFmtId="164" fontId="0" fillId="0" borderId="0" xfId="99" applyFont="1" applyBorder="1"/>
    <xf numFmtId="164" fontId="32" fillId="0" borderId="0" xfId="99" applyFont="1" applyBorder="1"/>
    <xf numFmtId="0" fontId="0" fillId="0" borderId="0" xfId="0" applyBorder="1" applyAlignment="1">
      <alignment horizontal="center" vertical="center"/>
    </xf>
    <xf numFmtId="0" fontId="64" fillId="0" borderId="0" xfId="0" applyFont="1" applyBorder="1"/>
    <xf numFmtId="0" fontId="64" fillId="0" borderId="28" xfId="0" applyFont="1" applyBorder="1" applyAlignment="1">
      <alignment wrapText="1"/>
    </xf>
    <xf numFmtId="0" fontId="64" fillId="0" borderId="30" xfId="0" applyFont="1" applyBorder="1" applyAlignment="1">
      <alignment wrapText="1"/>
    </xf>
    <xf numFmtId="1" fontId="5" fillId="34" borderId="19" xfId="0" applyNumberFormat="1" applyFont="1" applyFill="1" applyBorder="1" applyAlignment="1">
      <alignment horizontal="center" vertical="center" wrapText="1"/>
    </xf>
    <xf numFmtId="1" fontId="8" fillId="0" borderId="19" xfId="0" applyNumberFormat="1" applyFont="1" applyFill="1" applyBorder="1" applyAlignment="1">
      <alignment horizontal="center" vertical="center" wrapText="1"/>
    </xf>
    <xf numFmtId="1" fontId="4" fillId="34" borderId="19" xfId="0" applyNumberFormat="1" applyFont="1" applyFill="1" applyBorder="1" applyAlignment="1">
      <alignment horizontal="center" vertical="center" wrapText="1"/>
    </xf>
    <xf numFmtId="1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center"/>
    </xf>
    <xf numFmtId="2" fontId="11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center" vertical="center"/>
    </xf>
    <xf numFmtId="164" fontId="27" fillId="38" borderId="19" xfId="152" applyFont="1" applyFill="1" applyBorder="1" applyAlignment="1">
      <alignment horizontal="center" vertical="center" wrapText="1"/>
    </xf>
    <xf numFmtId="164" fontId="27" fillId="38" borderId="21" xfId="152" applyFont="1" applyFill="1" applyBorder="1" applyAlignment="1">
      <alignment horizontal="center" vertical="center"/>
    </xf>
    <xf numFmtId="0" fontId="79" fillId="0" borderId="19" xfId="0" applyFont="1" applyFill="1" applyBorder="1" applyAlignment="1">
      <alignment horizontal="center" vertical="center" wrapText="1"/>
    </xf>
    <xf numFmtId="165" fontId="79" fillId="0" borderId="19" xfId="119" applyNumberFormat="1" applyFont="1" applyFill="1" applyBorder="1" applyAlignment="1">
      <alignment horizontal="center" vertical="center" wrapText="1"/>
    </xf>
    <xf numFmtId="164" fontId="11" fillId="0" borderId="21" xfId="152" applyFont="1" applyBorder="1" applyAlignment="1">
      <alignment horizontal="center" vertical="center"/>
    </xf>
    <xf numFmtId="1" fontId="11" fillId="0" borderId="19" xfId="0" applyNumberFormat="1" applyFont="1" applyFill="1" applyBorder="1" applyAlignment="1">
      <alignment horizontal="center" vertical="center"/>
    </xf>
    <xf numFmtId="0" fontId="79" fillId="0" borderId="19" xfId="0" applyFont="1" applyFill="1" applyBorder="1" applyAlignment="1">
      <alignment horizontal="left" vertical="center" wrapText="1"/>
    </xf>
    <xf numFmtId="164" fontId="79" fillId="0" borderId="19" xfId="152" applyFont="1" applyFill="1" applyBorder="1" applyAlignment="1">
      <alignment horizontal="center" vertical="center" wrapText="1"/>
    </xf>
    <xf numFmtId="0" fontId="79" fillId="0" borderId="0" xfId="0" applyFont="1" applyFill="1" applyBorder="1" applyAlignment="1">
      <alignment horizontal="left" vertical="center" wrapText="1"/>
    </xf>
    <xf numFmtId="0" fontId="79" fillId="0" borderId="0" xfId="0" applyFont="1" applyFill="1" applyBorder="1" applyAlignment="1">
      <alignment horizontal="center" vertical="center" wrapText="1"/>
    </xf>
    <xf numFmtId="165" fontId="79" fillId="0" borderId="0" xfId="119" applyNumberFormat="1" applyFont="1" applyFill="1" applyBorder="1" applyAlignment="1">
      <alignment horizontal="center" vertical="center" wrapText="1"/>
    </xf>
    <xf numFmtId="164" fontId="79" fillId="0" borderId="0" xfId="152" applyFont="1" applyFill="1" applyBorder="1" applyAlignment="1">
      <alignment horizontal="center" vertical="center" wrapText="1"/>
    </xf>
    <xf numFmtId="164" fontId="11" fillId="0" borderId="28" xfId="152" applyFont="1" applyBorder="1" applyAlignment="1">
      <alignment horizontal="center" vertical="center"/>
    </xf>
    <xf numFmtId="1" fontId="27" fillId="38" borderId="37" xfId="0" applyNumberFormat="1" applyFont="1" applyFill="1" applyBorder="1" applyAlignment="1">
      <alignment horizontal="center" vertical="center" wrapText="1"/>
    </xf>
    <xf numFmtId="165" fontId="11" fillId="0" borderId="19" xfId="119" applyFont="1" applyBorder="1" applyAlignment="1">
      <alignment horizontal="center" vertical="center" wrapText="1"/>
    </xf>
    <xf numFmtId="164" fontId="11" fillId="0" borderId="19" xfId="152" applyFont="1" applyBorder="1" applyAlignment="1">
      <alignment horizontal="center" vertical="center"/>
    </xf>
    <xf numFmtId="165" fontId="11" fillId="0" borderId="19" xfId="119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0" fontId="79" fillId="0" borderId="0" xfId="0" applyFont="1" applyBorder="1" applyAlignment="1">
      <alignment horizontal="left" vertical="center" wrapText="1"/>
    </xf>
    <xf numFmtId="0" fontId="79" fillId="0" borderId="0" xfId="0" applyFont="1" applyBorder="1" applyAlignment="1">
      <alignment horizontal="center" vertical="center" wrapText="1"/>
    </xf>
    <xf numFmtId="165" fontId="11" fillId="0" borderId="0" xfId="119" applyFont="1" applyBorder="1" applyAlignment="1">
      <alignment horizontal="center" vertical="center"/>
    </xf>
    <xf numFmtId="164" fontId="79" fillId="0" borderId="0" xfId="99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1" fontId="11" fillId="0" borderId="22" xfId="0" applyNumberFormat="1" applyFont="1" applyBorder="1" applyAlignment="1">
      <alignment horizontal="center" vertical="center"/>
    </xf>
    <xf numFmtId="0" fontId="79" fillId="0" borderId="22" xfId="0" applyFont="1" applyBorder="1" applyAlignment="1">
      <alignment horizontal="left" vertical="center" wrapText="1"/>
    </xf>
    <xf numFmtId="0" fontId="79" fillId="0" borderId="22" xfId="0" applyFont="1" applyBorder="1" applyAlignment="1">
      <alignment horizontal="center" vertical="center" wrapText="1"/>
    </xf>
    <xf numFmtId="165" fontId="11" fillId="0" borderId="22" xfId="119" applyBorder="1" applyAlignment="1">
      <alignment horizontal="center" vertical="center" wrapText="1"/>
    </xf>
    <xf numFmtId="164" fontId="79" fillId="0" borderId="22" xfId="99" applyFont="1" applyBorder="1" applyAlignment="1">
      <alignment horizontal="center" vertical="center" wrapText="1"/>
    </xf>
    <xf numFmtId="164" fontId="11" fillId="0" borderId="58" xfId="99" applyFont="1" applyBorder="1" applyAlignment="1">
      <alignment horizontal="center" vertical="center"/>
    </xf>
    <xf numFmtId="1" fontId="27" fillId="38" borderId="34" xfId="0" applyNumberFormat="1" applyFont="1" applyFill="1" applyBorder="1" applyAlignment="1">
      <alignment horizontal="center" vertical="center" wrapText="1"/>
    </xf>
    <xf numFmtId="0" fontId="11" fillId="37" borderId="35" xfId="0" applyFont="1" applyFill="1" applyBorder="1" applyAlignment="1">
      <alignment horizontal="center" vertical="center"/>
    </xf>
    <xf numFmtId="1" fontId="11" fillId="37" borderId="35" xfId="0" applyNumberFormat="1" applyFont="1" applyFill="1" applyBorder="1" applyAlignment="1">
      <alignment horizontal="center" vertical="center"/>
    </xf>
    <xf numFmtId="0" fontId="83" fillId="37" borderId="41" xfId="0" applyFont="1" applyFill="1" applyBorder="1" applyAlignment="1">
      <alignment horizontal="left" vertical="center" wrapText="1"/>
    </xf>
    <xf numFmtId="0" fontId="83" fillId="37" borderId="41" xfId="0" applyFont="1" applyFill="1" applyBorder="1" applyAlignment="1">
      <alignment horizontal="center" vertical="center" wrapText="1"/>
    </xf>
    <xf numFmtId="165" fontId="27" fillId="37" borderId="41" xfId="119" applyFont="1" applyFill="1" applyBorder="1" applyAlignment="1">
      <alignment horizontal="center" vertical="center" wrapText="1"/>
    </xf>
    <xf numFmtId="164" fontId="79" fillId="37" borderId="41" xfId="152" applyFont="1" applyFill="1" applyBorder="1" applyAlignment="1">
      <alignment horizontal="center" vertical="center" wrapText="1"/>
    </xf>
    <xf numFmtId="164" fontId="27" fillId="37" borderId="39" xfId="152" applyFont="1" applyFill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165" fontId="79" fillId="0" borderId="22" xfId="119" applyNumberFormat="1" applyFont="1" applyFill="1" applyBorder="1" applyAlignment="1">
      <alignment horizontal="center" vertical="center" wrapText="1"/>
    </xf>
    <xf numFmtId="164" fontId="79" fillId="0" borderId="22" xfId="152" applyFont="1" applyFill="1" applyBorder="1" applyAlignment="1">
      <alignment horizontal="left" vertical="center" wrapText="1"/>
    </xf>
    <xf numFmtId="164" fontId="11" fillId="0" borderId="58" xfId="152" applyFont="1" applyBorder="1" applyAlignment="1">
      <alignment horizontal="center" vertical="center"/>
    </xf>
    <xf numFmtId="1" fontId="27" fillId="38" borderId="35" xfId="0" applyNumberFormat="1" applyFont="1" applyFill="1" applyBorder="1" applyAlignment="1">
      <alignment horizontal="center" vertical="center" wrapText="1"/>
    </xf>
    <xf numFmtId="1" fontId="27" fillId="38" borderId="44" xfId="0" applyNumberFormat="1" applyFont="1" applyFill="1" applyBorder="1" applyAlignment="1">
      <alignment horizontal="center" vertical="center" wrapText="1"/>
    </xf>
    <xf numFmtId="0" fontId="27" fillId="38" borderId="41" xfId="0" applyFont="1" applyFill="1" applyBorder="1" applyAlignment="1">
      <alignment horizontal="left" vertical="center" wrapText="1"/>
    </xf>
    <xf numFmtId="0" fontId="27" fillId="38" borderId="41" xfId="0" applyFont="1" applyFill="1" applyBorder="1" applyAlignment="1">
      <alignment horizontal="center" vertical="center" wrapText="1"/>
    </xf>
    <xf numFmtId="165" fontId="27" fillId="38" borderId="41" xfId="119" applyFont="1" applyFill="1" applyBorder="1" applyAlignment="1">
      <alignment horizontal="center" vertical="center" wrapText="1"/>
    </xf>
    <xf numFmtId="164" fontId="27" fillId="38" borderId="41" xfId="152" applyFont="1" applyFill="1" applyBorder="1" applyAlignment="1">
      <alignment horizontal="center" vertical="center" wrapText="1"/>
    </xf>
    <xf numFmtId="164" fontId="27" fillId="38" borderId="42" xfId="152" applyFont="1" applyFill="1" applyBorder="1" applyAlignment="1">
      <alignment horizontal="center" vertical="center"/>
    </xf>
    <xf numFmtId="165" fontId="11" fillId="0" borderId="22" xfId="119" applyFont="1" applyBorder="1" applyAlignment="1">
      <alignment horizontal="center" vertical="center"/>
    </xf>
    <xf numFmtId="164" fontId="11" fillId="0" borderId="22" xfId="152" applyFont="1" applyBorder="1" applyAlignment="1">
      <alignment horizontal="center" vertical="center"/>
    </xf>
    <xf numFmtId="0" fontId="27" fillId="37" borderId="34" xfId="0" applyFont="1" applyFill="1" applyBorder="1" applyAlignment="1">
      <alignment horizontal="center" vertical="center"/>
    </xf>
    <xf numFmtId="1" fontId="11" fillId="37" borderId="44" xfId="0" applyNumberFormat="1" applyFont="1" applyFill="1" applyBorder="1" applyAlignment="1">
      <alignment horizontal="center" vertical="center"/>
    </xf>
    <xf numFmtId="0" fontId="27" fillId="37" borderId="41" xfId="0" applyFont="1" applyFill="1" applyBorder="1" applyAlignment="1">
      <alignment horizontal="left" wrapText="1"/>
    </xf>
    <xf numFmtId="0" fontId="27" fillId="37" borderId="41" xfId="0" applyFont="1" applyFill="1" applyBorder="1" applyAlignment="1">
      <alignment horizontal="center" vertical="center"/>
    </xf>
    <xf numFmtId="165" fontId="11" fillId="37" borderId="41" xfId="119" applyFont="1" applyFill="1" applyBorder="1" applyAlignment="1">
      <alignment horizontal="center" vertical="center"/>
    </xf>
    <xf numFmtId="164" fontId="11" fillId="37" borderId="41" xfId="152" applyFont="1" applyFill="1" applyBorder="1"/>
    <xf numFmtId="164" fontId="27" fillId="37" borderId="42" xfId="152" applyFont="1" applyFill="1" applyBorder="1" applyAlignment="1">
      <alignment horizontal="center" vertical="center"/>
    </xf>
    <xf numFmtId="165" fontId="85" fillId="0" borderId="19" xfId="119" applyFont="1" applyBorder="1" applyAlignment="1">
      <alignment horizontal="center" vertical="center" wrapText="1"/>
    </xf>
    <xf numFmtId="165" fontId="85" fillId="0" borderId="22" xfId="119" applyFont="1" applyBorder="1" applyAlignment="1">
      <alignment horizontal="center" vertical="center" wrapText="1"/>
    </xf>
    <xf numFmtId="1" fontId="84" fillId="38" borderId="34" xfId="0" applyNumberFormat="1" applyFont="1" applyFill="1" applyBorder="1" applyAlignment="1">
      <alignment horizontal="center" vertical="center" wrapText="1"/>
    </xf>
    <xf numFmtId="1" fontId="84" fillId="38" borderId="35" xfId="0" applyNumberFormat="1" applyFont="1" applyFill="1" applyBorder="1" applyAlignment="1">
      <alignment horizontal="center" vertical="center" wrapText="1"/>
    </xf>
    <xf numFmtId="1" fontId="84" fillId="38" borderId="44" xfId="0" applyNumberFormat="1" applyFont="1" applyFill="1" applyBorder="1" applyAlignment="1">
      <alignment horizontal="center" vertical="center" wrapText="1"/>
    </xf>
    <xf numFmtId="0" fontId="84" fillId="38" borderId="41" xfId="0" applyFont="1" applyFill="1" applyBorder="1" applyAlignment="1">
      <alignment horizontal="left" vertical="center" wrapText="1"/>
    </xf>
    <xf numFmtId="0" fontId="84" fillId="38" borderId="41" xfId="0" applyFont="1" applyFill="1" applyBorder="1" applyAlignment="1">
      <alignment horizontal="center" vertical="center" wrapText="1"/>
    </xf>
    <xf numFmtId="165" fontId="84" fillId="38" borderId="41" xfId="119" applyFont="1" applyFill="1" applyBorder="1" applyAlignment="1">
      <alignment horizontal="center" vertical="center" wrapText="1"/>
    </xf>
    <xf numFmtId="164" fontId="84" fillId="38" borderId="41" xfId="152" applyFont="1" applyFill="1" applyBorder="1" applyAlignment="1">
      <alignment horizontal="center" vertical="center" wrapText="1"/>
    </xf>
    <xf numFmtId="164" fontId="84" fillId="38" borderId="42" xfId="152" applyFont="1" applyFill="1" applyBorder="1" applyAlignment="1">
      <alignment horizontal="center" vertical="center"/>
    </xf>
    <xf numFmtId="171" fontId="27" fillId="38" borderId="19" xfId="119" applyNumberFormat="1" applyFont="1" applyFill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center" vertical="center"/>
    </xf>
    <xf numFmtId="0" fontId="0" fillId="0" borderId="32" xfId="0" applyBorder="1"/>
    <xf numFmtId="0" fontId="11" fillId="0" borderId="29" xfId="0" applyFont="1" applyBorder="1" applyAlignment="1">
      <alignment horizontal="center" vertical="center" wrapText="1"/>
    </xf>
    <xf numFmtId="0" fontId="0" fillId="0" borderId="29" xfId="0" applyBorder="1"/>
    <xf numFmtId="2" fontId="27" fillId="0" borderId="56" xfId="0" applyNumberFormat="1" applyFont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" fontId="11" fillId="0" borderId="47" xfId="0" applyNumberFormat="1" applyFont="1" applyBorder="1" applyAlignment="1">
      <alignment horizontal="center" vertical="center"/>
    </xf>
    <xf numFmtId="164" fontId="11" fillId="0" borderId="55" xfId="152" applyFont="1" applyBorder="1" applyAlignment="1">
      <alignment horizontal="center" vertical="center"/>
    </xf>
    <xf numFmtId="2" fontId="11" fillId="0" borderId="0" xfId="0" applyNumberFormat="1" applyFont="1" applyAlignment="1">
      <alignment horizontal="right"/>
    </xf>
    <xf numFmtId="0" fontId="3" fillId="0" borderId="19" xfId="0" applyFont="1" applyBorder="1" applyAlignment="1">
      <alignment horizontal="left" vertical="center" wrapText="1"/>
    </xf>
    <xf numFmtId="0" fontId="63" fillId="0" borderId="20" xfId="0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 wrapText="1"/>
    </xf>
    <xf numFmtId="165" fontId="8" fillId="0" borderId="19" xfId="119" applyFont="1" applyFill="1" applyBorder="1" applyAlignment="1">
      <alignment horizontal="center" vertical="center"/>
    </xf>
    <xf numFmtId="164" fontId="8" fillId="0" borderId="19" xfId="99" applyFont="1" applyFill="1" applyBorder="1" applyAlignment="1">
      <alignment horizontal="left" vertical="center" wrapText="1"/>
    </xf>
    <xf numFmtId="164" fontId="8" fillId="0" borderId="19" xfId="99" applyFont="1" applyFill="1" applyBorder="1" applyAlignment="1">
      <alignment horizontal="center" vertical="center" wrapText="1"/>
    </xf>
    <xf numFmtId="164" fontId="63" fillId="0" borderId="19" xfId="99" applyFont="1" applyFill="1" applyBorder="1" applyAlignment="1">
      <alignment horizontal="left" vertical="center"/>
    </xf>
    <xf numFmtId="164" fontId="63" fillId="0" borderId="21" xfId="99" applyFont="1" applyFill="1" applyBorder="1" applyAlignment="1">
      <alignment horizontal="right" vertical="center"/>
    </xf>
    <xf numFmtId="0" fontId="63" fillId="0" borderId="2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0" fontId="32" fillId="0" borderId="23" xfId="120" applyNumberFormat="1" applyFont="1" applyBorder="1" applyAlignment="1">
      <alignment horizontal="center" vertical="center"/>
    </xf>
    <xf numFmtId="10" fontId="32" fillId="0" borderId="22" xfId="120" applyNumberFormat="1" applyFont="1" applyBorder="1" applyAlignment="1">
      <alignment horizontal="center" vertical="center"/>
    </xf>
    <xf numFmtId="0" fontId="33" fillId="39" borderId="34" xfId="0" applyFont="1" applyFill="1" applyBorder="1" applyAlignment="1">
      <alignment horizontal="right" wrapText="1"/>
    </xf>
    <xf numFmtId="0" fontId="33" fillId="39" borderId="36" xfId="0" applyFont="1" applyFill="1" applyBorder="1" applyAlignment="1">
      <alignment horizontal="right" wrapText="1"/>
    </xf>
    <xf numFmtId="168" fontId="33" fillId="0" borderId="50" xfId="0" applyNumberFormat="1" applyFont="1" applyBorder="1" applyAlignment="1">
      <alignment horizontal="center" vertical="center" wrapText="1"/>
    </xf>
    <xf numFmtId="168" fontId="33" fillId="0" borderId="33" xfId="0" applyNumberFormat="1" applyFont="1" applyBorder="1" applyAlignment="1">
      <alignment horizontal="center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164" fontId="32" fillId="34" borderId="23" xfId="99" applyFont="1" applyFill="1" applyBorder="1" applyAlignment="1">
      <alignment horizontal="center" vertical="center"/>
    </xf>
    <xf numFmtId="164" fontId="32" fillId="34" borderId="22" xfId="99" applyFont="1" applyFill="1" applyBorder="1" applyAlignment="1">
      <alignment horizontal="center" vertical="center"/>
    </xf>
    <xf numFmtId="164" fontId="32" fillId="0" borderId="23" xfId="99" applyFont="1" applyBorder="1" applyAlignment="1">
      <alignment horizontal="center" vertical="center"/>
    </xf>
    <xf numFmtId="164" fontId="32" fillId="0" borderId="22" xfId="99" applyFont="1" applyBorder="1" applyAlignment="1">
      <alignment horizontal="center" vertical="center"/>
    </xf>
    <xf numFmtId="0" fontId="28" fillId="0" borderId="32" xfId="105" applyFont="1" applyBorder="1" applyAlignment="1">
      <alignment horizontal="left" vertical="center" readingOrder="1"/>
    </xf>
    <xf numFmtId="0" fontId="28" fillId="0" borderId="29" xfId="105" applyFont="1" applyBorder="1" applyAlignment="1">
      <alignment horizontal="left" vertical="center" readingOrder="1"/>
    </xf>
    <xf numFmtId="0" fontId="28" fillId="0" borderId="30" xfId="105" applyFont="1" applyBorder="1" applyAlignment="1">
      <alignment horizontal="left" vertical="center" readingOrder="1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28" fillId="0" borderId="57" xfId="105" applyFont="1" applyBorder="1" applyAlignment="1">
      <alignment horizontal="left" vertical="center" readingOrder="1"/>
    </xf>
    <xf numFmtId="0" fontId="28" fillId="0" borderId="26" xfId="105" applyFont="1" applyBorder="1" applyAlignment="1">
      <alignment horizontal="left" vertical="center" readingOrder="1"/>
    </xf>
    <xf numFmtId="0" fontId="28" fillId="0" borderId="56" xfId="105" applyFont="1" applyBorder="1" applyAlignment="1">
      <alignment horizontal="left" vertical="center" readingOrder="1"/>
    </xf>
    <xf numFmtId="0" fontId="28" fillId="0" borderId="31" xfId="105" applyFont="1" applyBorder="1" applyAlignment="1">
      <alignment horizontal="left" vertical="center" readingOrder="1"/>
    </xf>
    <xf numFmtId="0" fontId="28" fillId="0" borderId="0" xfId="105" applyFont="1" applyAlignment="1">
      <alignment horizontal="left" vertical="center" readingOrder="1"/>
    </xf>
    <xf numFmtId="0" fontId="28" fillId="0" borderId="28" xfId="105" applyFont="1" applyBorder="1" applyAlignment="1">
      <alignment horizontal="left" vertical="center" readingOrder="1"/>
    </xf>
    <xf numFmtId="0" fontId="31" fillId="0" borderId="40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2" fillId="0" borderId="62" xfId="0" applyFont="1" applyBorder="1" applyAlignment="1">
      <alignment horizontal="left" vertical="center" wrapText="1"/>
    </xf>
    <xf numFmtId="164" fontId="32" fillId="0" borderId="62" xfId="99" applyFont="1" applyBorder="1" applyAlignment="1">
      <alignment horizontal="center" vertical="center"/>
    </xf>
    <xf numFmtId="10" fontId="32" fillId="0" borderId="62" xfId="120" applyNumberFormat="1" applyFont="1" applyBorder="1" applyAlignment="1">
      <alignment horizontal="center" vertical="center"/>
    </xf>
    <xf numFmtId="0" fontId="32" fillId="37" borderId="0" xfId="0" applyFont="1" applyFill="1" applyAlignment="1">
      <alignment horizontal="center"/>
    </xf>
    <xf numFmtId="0" fontId="35" fillId="0" borderId="34" xfId="0" applyFont="1" applyBorder="1" applyAlignment="1">
      <alignment horizontal="center"/>
    </xf>
    <xf numFmtId="0" fontId="35" fillId="0" borderId="35" xfId="0" applyFont="1" applyBorder="1" applyAlignment="1">
      <alignment horizontal="center"/>
    </xf>
    <xf numFmtId="0" fontId="35" fillId="0" borderId="36" xfId="0" applyFont="1" applyBorder="1" applyAlignment="1">
      <alignment horizontal="center"/>
    </xf>
    <xf numFmtId="0" fontId="81" fillId="0" borderId="34" xfId="0" applyFont="1" applyBorder="1" applyAlignment="1">
      <alignment horizontal="center" vertical="center" wrapText="1"/>
    </xf>
    <xf numFmtId="0" fontId="81" fillId="0" borderId="35" xfId="0" applyFont="1" applyBorder="1" applyAlignment="1">
      <alignment horizontal="center" vertical="center" wrapText="1"/>
    </xf>
    <xf numFmtId="0" fontId="81" fillId="0" borderId="36" xfId="0" applyFont="1" applyBorder="1" applyAlignment="1">
      <alignment horizontal="center" vertical="center" wrapText="1"/>
    </xf>
    <xf numFmtId="0" fontId="28" fillId="0" borderId="20" xfId="105" applyFont="1" applyBorder="1" applyAlignment="1">
      <alignment horizontal="left" vertical="center" readingOrder="1"/>
    </xf>
    <xf numFmtId="0" fontId="28" fillId="0" borderId="19" xfId="105" applyFont="1" applyBorder="1" applyAlignment="1">
      <alignment horizontal="left" vertical="center" readingOrder="1"/>
    </xf>
    <xf numFmtId="0" fontId="28" fillId="0" borderId="21" xfId="105" applyFont="1" applyBorder="1" applyAlignment="1">
      <alignment horizontal="left" vertical="center" readingOrder="1"/>
    </xf>
    <xf numFmtId="0" fontId="62" fillId="33" borderId="20" xfId="0" applyFont="1" applyFill="1" applyBorder="1" applyAlignment="1">
      <alignment horizontal="right" vertical="center" wrapText="1"/>
    </xf>
    <xf numFmtId="0" fontId="62" fillId="33" borderId="19" xfId="0" applyFont="1" applyFill="1" applyBorder="1" applyAlignment="1">
      <alignment horizontal="right" vertical="center" wrapText="1"/>
    </xf>
    <xf numFmtId="0" fontId="62" fillId="37" borderId="34" xfId="0" applyFont="1" applyFill="1" applyBorder="1" applyAlignment="1">
      <alignment horizontal="right" vertical="center"/>
    </xf>
    <xf numFmtId="0" fontId="62" fillId="37" borderId="35" xfId="0" applyFont="1" applyFill="1" applyBorder="1" applyAlignment="1">
      <alignment horizontal="right" vertical="center"/>
    </xf>
    <xf numFmtId="0" fontId="62" fillId="37" borderId="44" xfId="0" applyFont="1" applyFill="1" applyBorder="1" applyAlignment="1">
      <alignment horizontal="right" vertical="center"/>
    </xf>
    <xf numFmtId="0" fontId="62" fillId="33" borderId="37" xfId="0" applyFont="1" applyFill="1" applyBorder="1" applyAlignment="1">
      <alignment horizontal="right" vertical="center" wrapText="1"/>
    </xf>
    <xf numFmtId="0" fontId="62" fillId="33" borderId="25" xfId="0" applyFont="1" applyFill="1" applyBorder="1" applyAlignment="1">
      <alignment horizontal="right" vertical="center" wrapText="1"/>
    </xf>
    <xf numFmtId="0" fontId="62" fillId="33" borderId="24" xfId="0" applyFont="1" applyFill="1" applyBorder="1" applyAlignment="1">
      <alignment horizontal="right" vertical="center" wrapText="1"/>
    </xf>
    <xf numFmtId="0" fontId="62" fillId="33" borderId="63" xfId="102" applyFont="1" applyFill="1" applyBorder="1" applyAlignment="1">
      <alignment horizontal="right"/>
    </xf>
    <xf numFmtId="0" fontId="62" fillId="33" borderId="64" xfId="102" applyFont="1" applyFill="1" applyBorder="1" applyAlignment="1">
      <alignment horizontal="right"/>
    </xf>
    <xf numFmtId="0" fontId="28" fillId="0" borderId="31" xfId="105" applyFont="1" applyBorder="1" applyAlignment="1">
      <alignment vertical="center" readingOrder="1"/>
    </xf>
    <xf numFmtId="0" fontId="28" fillId="0" borderId="0" xfId="105" applyFont="1" applyBorder="1" applyAlignment="1">
      <alignment vertical="center" readingOrder="1"/>
    </xf>
    <xf numFmtId="0" fontId="28" fillId="0" borderId="0" xfId="105" applyFont="1" applyBorder="1" applyAlignment="1">
      <alignment horizontal="left" vertical="center" readingOrder="1"/>
    </xf>
    <xf numFmtId="0" fontId="33" fillId="39" borderId="34" xfId="0" applyFont="1" applyFill="1" applyBorder="1" applyAlignment="1">
      <alignment horizontal="right"/>
    </xf>
    <xf numFmtId="0" fontId="33" fillId="39" borderId="36" xfId="0" applyFont="1" applyFill="1" applyBorder="1" applyAlignment="1">
      <alignment horizontal="right"/>
    </xf>
    <xf numFmtId="164" fontId="32" fillId="34" borderId="61" xfId="99" applyFont="1" applyFill="1" applyBorder="1" applyAlignment="1">
      <alignment horizontal="center" vertical="center"/>
    </xf>
    <xf numFmtId="10" fontId="32" fillId="0" borderId="61" xfId="120" applyNumberFormat="1" applyFont="1" applyBorder="1" applyAlignment="1">
      <alignment horizontal="center" vertical="center"/>
    </xf>
    <xf numFmtId="168" fontId="32" fillId="0" borderId="23" xfId="0" applyNumberFormat="1" applyFont="1" applyBorder="1" applyAlignment="1">
      <alignment horizontal="left" vertical="center" wrapText="1"/>
    </xf>
    <xf numFmtId="168" fontId="32" fillId="0" borderId="22" xfId="0" applyNumberFormat="1" applyFont="1" applyBorder="1" applyAlignment="1">
      <alignment horizontal="left" vertical="center" wrapText="1"/>
    </xf>
    <xf numFmtId="168" fontId="33" fillId="0" borderId="65" xfId="0" applyNumberFormat="1" applyFont="1" applyBorder="1" applyAlignment="1">
      <alignment horizontal="center" vertical="center" wrapText="1"/>
    </xf>
    <xf numFmtId="0" fontId="32" fillId="0" borderId="61" xfId="0" applyFont="1" applyBorder="1" applyAlignment="1">
      <alignment horizontal="left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0" fillId="0" borderId="67" xfId="0" applyFont="1" applyBorder="1" applyAlignment="1">
      <alignment horizontal="center" vertical="center"/>
    </xf>
    <xf numFmtId="0" fontId="30" fillId="0" borderId="66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30" fillId="0" borderId="68" xfId="0" applyFont="1" applyBorder="1" applyAlignment="1">
      <alignment horizontal="center" vertical="center"/>
    </xf>
    <xf numFmtId="0" fontId="30" fillId="0" borderId="69" xfId="0" applyFont="1" applyBorder="1" applyAlignment="1">
      <alignment horizontal="center" vertical="center"/>
    </xf>
    <xf numFmtId="0" fontId="27" fillId="0" borderId="31" xfId="105" applyFont="1" applyBorder="1" applyAlignment="1">
      <alignment horizontal="left" vertical="center" readingOrder="1"/>
    </xf>
    <xf numFmtId="0" fontId="27" fillId="0" borderId="0" xfId="105" applyFont="1" applyAlignment="1">
      <alignment horizontal="left" vertical="center" readingOrder="1"/>
    </xf>
    <xf numFmtId="0" fontId="27" fillId="0" borderId="28" xfId="105" applyFont="1" applyBorder="1" applyAlignment="1">
      <alignment horizontal="left" vertical="center" readingOrder="1"/>
    </xf>
    <xf numFmtId="0" fontId="27" fillId="0" borderId="48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left" wrapText="1"/>
    </xf>
    <xf numFmtId="0" fontId="27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65" fontId="27" fillId="0" borderId="48" xfId="119" applyFont="1" applyBorder="1" applyAlignment="1">
      <alignment horizontal="center" vertical="center"/>
    </xf>
    <xf numFmtId="165" fontId="11" fillId="0" borderId="49" xfId="119" applyBorder="1" applyAlignment="1">
      <alignment horizontal="center" vertical="center"/>
    </xf>
    <xf numFmtId="164" fontId="27" fillId="0" borderId="48" xfId="99" applyFont="1" applyBorder="1" applyAlignment="1">
      <alignment horizontal="center" vertical="center"/>
    </xf>
    <xf numFmtId="164" fontId="27" fillId="0" borderId="49" xfId="99" applyFont="1" applyBorder="1" applyAlignment="1">
      <alignment horizontal="center" vertical="center"/>
    </xf>
    <xf numFmtId="0" fontId="27" fillId="0" borderId="34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74" fillId="34" borderId="19" xfId="0" applyFont="1" applyFill="1" applyBorder="1" applyAlignment="1">
      <alignment horizontal="left" vertical="center" wrapText="1"/>
    </xf>
    <xf numFmtId="0" fontId="65" fillId="0" borderId="51" xfId="0" applyFont="1" applyBorder="1" applyAlignment="1">
      <alignment horizontal="center" vertical="center"/>
    </xf>
    <xf numFmtId="0" fontId="65" fillId="0" borderId="52" xfId="0" applyFont="1" applyBorder="1" applyAlignment="1">
      <alignment horizontal="center" vertical="center"/>
    </xf>
    <xf numFmtId="0" fontId="65" fillId="0" borderId="53" xfId="0" applyFont="1" applyBorder="1" applyAlignment="1">
      <alignment horizontal="center" vertical="center"/>
    </xf>
    <xf numFmtId="0" fontId="65" fillId="0" borderId="27" xfId="0" applyFont="1" applyBorder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65" fillId="0" borderId="54" xfId="0" applyFont="1" applyBorder="1" applyAlignment="1">
      <alignment horizontal="center" vertical="center"/>
    </xf>
    <xf numFmtId="0" fontId="65" fillId="0" borderId="55" xfId="0" applyFont="1" applyBorder="1" applyAlignment="1">
      <alignment horizontal="center" vertical="center"/>
    </xf>
    <xf numFmtId="0" fontId="65" fillId="0" borderId="38" xfId="0" applyFont="1" applyBorder="1" applyAlignment="1">
      <alignment horizontal="center" vertical="center"/>
    </xf>
    <xf numFmtId="0" fontId="65" fillId="0" borderId="47" xfId="0" applyFont="1" applyBorder="1" applyAlignment="1">
      <alignment horizontal="center" vertical="center"/>
    </xf>
    <xf numFmtId="0" fontId="66" fillId="35" borderId="19" xfId="0" applyFont="1" applyFill="1" applyBorder="1" applyAlignment="1">
      <alignment horizontal="center" vertical="center" wrapText="1"/>
    </xf>
    <xf numFmtId="0" fontId="66" fillId="34" borderId="19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</cellXfs>
  <cellStyles count="15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" xfId="7" builtinId="30" customBuiltin="1"/>
    <cellStyle name="20% - Ênfase1 2" xfId="8"/>
    <cellStyle name="20% - Ênfase2" xfId="9" builtinId="34" customBuiltin="1"/>
    <cellStyle name="20% - Ênfase2 2" xfId="10"/>
    <cellStyle name="20% - Ênfase3" xfId="11" builtinId="38" customBuiltin="1"/>
    <cellStyle name="20% - Ênfase3 2" xfId="12"/>
    <cellStyle name="20% - Ênfase4" xfId="13" builtinId="42" customBuiltin="1"/>
    <cellStyle name="20% - Ênfase4 2" xfId="14"/>
    <cellStyle name="20% - Ênfase5" xfId="15" builtinId="46" customBuiltin="1"/>
    <cellStyle name="20% - Ênfase5 2" xfId="16"/>
    <cellStyle name="20% - Ênfase6" xfId="17" builtinId="50" customBuiltin="1"/>
    <cellStyle name="20% - Ênfase6 2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Ênfase1" xfId="25" builtinId="31" customBuiltin="1"/>
    <cellStyle name="40% - Ênfase1 2" xfId="26"/>
    <cellStyle name="40% - Ênfase2" xfId="27" builtinId="35" customBuiltin="1"/>
    <cellStyle name="40% - Ênfase2 2" xfId="28"/>
    <cellStyle name="40% - Ênfase3" xfId="29" builtinId="39" customBuiltin="1"/>
    <cellStyle name="40% - Ênfase3 2" xfId="30"/>
    <cellStyle name="40% - Ênfase4" xfId="31" builtinId="43" customBuiltin="1"/>
    <cellStyle name="40% - Ênfase4 2" xfId="32"/>
    <cellStyle name="40% - Ênfase5" xfId="33" builtinId="47" customBuiltin="1"/>
    <cellStyle name="40% - Ênfase5 2" xfId="34"/>
    <cellStyle name="40% - Ênfase6" xfId="35" builtinId="51" customBuiltin="1"/>
    <cellStyle name="40% - Ênfase6 2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Ênfase1" xfId="43" builtinId="32" customBuiltin="1"/>
    <cellStyle name="60% - Ênfase1 2" xfId="44"/>
    <cellStyle name="60% - Ênfase2" xfId="45" builtinId="36" customBuiltin="1"/>
    <cellStyle name="60% - Ênfase2 2" xfId="46"/>
    <cellStyle name="60% - Ênfase3" xfId="47" builtinId="40" customBuiltin="1"/>
    <cellStyle name="60% - Ênfase3 2" xfId="48"/>
    <cellStyle name="60% - Ênfase4" xfId="49" builtinId="44" customBuiltin="1"/>
    <cellStyle name="60% - Ênfase4 2" xfId="50"/>
    <cellStyle name="60% - Ênfase5" xfId="51" builtinId="48" customBuiltin="1"/>
    <cellStyle name="60% - Ênfase5 2" xfId="52"/>
    <cellStyle name="60% - Ênfase6" xfId="53" builtinId="52" customBuiltin="1"/>
    <cellStyle name="60% - Ênfase6 2" xfId="54"/>
    <cellStyle name="Accent1" xfId="55"/>
    <cellStyle name="Accent2" xfId="56"/>
    <cellStyle name="Accent3" xfId="57"/>
    <cellStyle name="Accent4" xfId="58"/>
    <cellStyle name="Accent5" xfId="59"/>
    <cellStyle name="Accent6" xfId="60"/>
    <cellStyle name="Bad" xfId="61"/>
    <cellStyle name="Bom" xfId="62" builtinId="26" customBuiltin="1"/>
    <cellStyle name="Bom 2" xfId="63"/>
    <cellStyle name="Calculation" xfId="64"/>
    <cellStyle name="Cálculo" xfId="65" builtinId="22" customBuiltin="1"/>
    <cellStyle name="Cálculo 2" xfId="66"/>
    <cellStyle name="Célula de Verificação" xfId="67" builtinId="23" customBuiltin="1"/>
    <cellStyle name="Célula de Verificação 2" xfId="68"/>
    <cellStyle name="Célula Vinculada" xfId="69" builtinId="24" customBuiltin="1"/>
    <cellStyle name="Célula Vinculada 2" xfId="70"/>
    <cellStyle name="Check Cell" xfId="71"/>
    <cellStyle name="Comma0" xfId="72"/>
    <cellStyle name="Currency0" xfId="73"/>
    <cellStyle name="Ênfase1" xfId="74" builtinId="29" customBuiltin="1"/>
    <cellStyle name="Ênfase1 2" xfId="75"/>
    <cellStyle name="Ênfase2" xfId="76" builtinId="33" customBuiltin="1"/>
    <cellStyle name="Ênfase2 2" xfId="77"/>
    <cellStyle name="Ênfase3" xfId="78" builtinId="37" customBuiltin="1"/>
    <cellStyle name="Ênfase3 2" xfId="79"/>
    <cellStyle name="Ênfase4" xfId="80" builtinId="41" customBuiltin="1"/>
    <cellStyle name="Ênfase4 2" xfId="81"/>
    <cellStyle name="Ênfase5" xfId="82" builtinId="45" customBuiltin="1"/>
    <cellStyle name="Ênfase5 2" xfId="83"/>
    <cellStyle name="Ênfase6" xfId="84" builtinId="49" customBuiltin="1"/>
    <cellStyle name="Ênfase6 2" xfId="85"/>
    <cellStyle name="Entrada" xfId="86" builtinId="20" customBuiltin="1"/>
    <cellStyle name="Entrada 2" xfId="87"/>
    <cellStyle name="Excel Built-in Normal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to" xfId="95" builtinId="27" customBuiltin="1"/>
    <cellStyle name="Incorreto 2" xfId="96"/>
    <cellStyle name="Input" xfId="97"/>
    <cellStyle name="Linked Cell" xfId="98"/>
    <cellStyle name="Moeda" xfId="99" builtinId="4"/>
    <cellStyle name="Moeda 2" xfId="100"/>
    <cellStyle name="Moeda 3" xfId="101"/>
    <cellStyle name="Moeda 4" xfId="149"/>
    <cellStyle name="Moeda 5" xfId="152"/>
    <cellStyle name="Neutra" xfId="102" builtinId="28" customBuiltin="1"/>
    <cellStyle name="Neutra 2" xfId="103"/>
    <cellStyle name="Neutral" xfId="104"/>
    <cellStyle name="Normal" xfId="0" builtinId="0"/>
    <cellStyle name="Normal 2" xfId="105"/>
    <cellStyle name="Normal 2 2 2" xfId="153"/>
    <cellStyle name="Normal 3" xfId="145"/>
    <cellStyle name="Normal 3 3" xfId="106"/>
    <cellStyle name="Normal 30" xfId="107"/>
    <cellStyle name="Normal 4" xfId="108"/>
    <cellStyle name="Normal 4 2" xfId="144"/>
    <cellStyle name="Normal 5" xfId="146"/>
    <cellStyle name="Normal 6" xfId="109"/>
    <cellStyle name="Normal 7" xfId="147"/>
    <cellStyle name="Normal 85" xfId="154"/>
    <cellStyle name="Normal 87" xfId="155"/>
    <cellStyle name="Nota" xfId="110" builtinId="10" customBuiltin="1"/>
    <cellStyle name="Nota 2" xfId="111"/>
    <cellStyle name="Note" xfId="112"/>
    <cellStyle name="Output" xfId="113"/>
    <cellStyle name="Porcentagem" xfId="114" builtinId="5"/>
    <cellStyle name="Porcentagem 2" xfId="115"/>
    <cellStyle name="Porcentagem 3" xfId="116"/>
    <cellStyle name="Saída" xfId="117" builtinId="21" customBuiltin="1"/>
    <cellStyle name="Saída 2" xfId="118"/>
    <cellStyle name="Separador de milhares 2" xfId="120"/>
    <cellStyle name="Separador de milhares 3" xfId="121"/>
    <cellStyle name="Separador de milhares 3 2" xfId="122"/>
    <cellStyle name="Texto de Aviso" xfId="123" builtinId="11" customBuiltin="1"/>
    <cellStyle name="Texto de Aviso 2" xfId="124"/>
    <cellStyle name="Texto Explicativo" xfId="125" builtinId="53" customBuiltin="1"/>
    <cellStyle name="Texto Explicativo 2" xfId="126"/>
    <cellStyle name="Title" xfId="127"/>
    <cellStyle name="Título" xfId="128" builtinId="15" customBuiltin="1"/>
    <cellStyle name="Título 1" xfId="129" builtinId="16" customBuiltin="1"/>
    <cellStyle name="Título 1 2" xfId="130"/>
    <cellStyle name="Título 2" xfId="131" builtinId="17" customBuiltin="1"/>
    <cellStyle name="Título 2 2" xfId="132"/>
    <cellStyle name="Título 3" xfId="133" builtinId="18" customBuiltin="1"/>
    <cellStyle name="Título 3 2" xfId="134"/>
    <cellStyle name="Título 4" xfId="135" builtinId="19" customBuiltin="1"/>
    <cellStyle name="Título 4 2" xfId="136"/>
    <cellStyle name="Título 5" xfId="137"/>
    <cellStyle name="Total" xfId="138" builtinId="25" customBuiltin="1"/>
    <cellStyle name="Total 2" xfId="139"/>
    <cellStyle name="Vírgula" xfId="119" builtinId="3"/>
    <cellStyle name="Vírgula 2" xfId="140"/>
    <cellStyle name="Vírgula 3" xfId="141"/>
    <cellStyle name="Vírgula 3 2" xfId="148"/>
    <cellStyle name="Vírgula 4" xfId="150"/>
    <cellStyle name="Vírgula 5" xfId="142"/>
    <cellStyle name="Vírgula 5 2" xfId="151"/>
    <cellStyle name="Warning Text" xfId="143"/>
  </cellStyles>
  <dxfs count="54"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1</xdr:row>
      <xdr:rowOff>55627</xdr:rowOff>
    </xdr:from>
    <xdr:to>
      <xdr:col>4</xdr:col>
      <xdr:colOff>631371</xdr:colOff>
      <xdr:row>1</xdr:row>
      <xdr:rowOff>1156016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" y="654341"/>
          <a:ext cx="6270171" cy="11003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47626</xdr:rowOff>
    </xdr:from>
    <xdr:to>
      <xdr:col>4</xdr:col>
      <xdr:colOff>4276725</xdr:colOff>
      <xdr:row>1</xdr:row>
      <xdr:rowOff>1225414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523876"/>
          <a:ext cx="6648450" cy="11777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119743</xdr:colOff>
      <xdr:row>1</xdr:row>
      <xdr:rowOff>21771</xdr:rowOff>
    </xdr:from>
    <xdr:to>
      <xdr:col>4</xdr:col>
      <xdr:colOff>484575</xdr:colOff>
      <xdr:row>1</xdr:row>
      <xdr:rowOff>1199559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343" y="620485"/>
          <a:ext cx="6711203" cy="11777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217714</xdr:colOff>
      <xdr:row>1</xdr:row>
      <xdr:rowOff>76201</xdr:rowOff>
    </xdr:from>
    <xdr:to>
      <xdr:col>4</xdr:col>
      <xdr:colOff>3946231</xdr:colOff>
      <xdr:row>1</xdr:row>
      <xdr:rowOff>1253989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057" y="250372"/>
          <a:ext cx="6711203" cy="11777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ogo%20Zanini\Users\denisga\AppData\Roaming\Microsoft\Excel\DESATULAIZADOS\ATUALIZA&#199;&#195;O%20MARCELO%2003-02\Prefeitura%20-%20Arq.Marcelo\SERVI&#199;OS.PRF.VG\OR&#199;AMENTOS\DOMINGOS%20S&#193;VIO\QUA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ogo%20Zanini\GIN&#193;SIO%20JORGE%20MUSSA\001%20-%20PLANILHA%20OR&#199;AMENTO%20GIN&#193;SIO%20JORGE%20MUSSA%20-%20RV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/>
      <sheetData sheetId="1">
        <row r="1">
          <cell r="A1" t="str">
            <v>Carga e transporte de terra DMT 10 km</v>
          </cell>
        </row>
        <row r="2">
          <cell r="A2" t="str">
            <v>Carga e transporte de terra DMT 1 km</v>
          </cell>
        </row>
        <row r="3">
          <cell r="A3" t="str">
            <v>Carga e transporte de bota fora DMT 10 KM</v>
          </cell>
        </row>
        <row r="5">
          <cell r="A5" t="str">
            <v>Escavação mecanizada</v>
          </cell>
        </row>
        <row r="6">
          <cell r="A6" t="str">
            <v>Escavação manual de vala em solo de 1ª categoria, profundidade até 2m</v>
          </cell>
        </row>
        <row r="8">
          <cell r="A8" t="str">
            <v>Tubo de concreto para dreno, concreto simples, Ø 300 m, rejuntado com argamassa de cimento e areia sem peneirar no traço 1:3</v>
          </cell>
        </row>
        <row r="9">
          <cell r="A9" t="str">
            <v>Tubo de concreto para dreno, concreto simples, Ø 400 m, rejuntado com argamassa de cimento e areia sem peneirar no traço 1:3</v>
          </cell>
        </row>
        <row r="10">
          <cell r="A10" t="str">
            <v>Tubo de concreto para dreno, concreto simples, Ø 500 m, rejuntado com argamassa de cimento e areia sem peneirar no traço 1:4</v>
          </cell>
        </row>
        <row r="11">
          <cell r="A11" t="str">
            <v>Tubo de concreto para dreno, concreto simples, Ø 600 m, rejuntado com argamassa de cimento e areia sem peneirar no traço 1:5</v>
          </cell>
        </row>
        <row r="12">
          <cell r="A12" t="str">
            <v>Tubo de concreto para dreno, concreto simples, Ø 800 m, rejuntado com argamassa de cimento e areia sem peneirar no traço 1:6</v>
          </cell>
        </row>
        <row r="14">
          <cell r="A14" t="str">
            <v>Tubo de PVC branco, sem conexões, ponta bolsa e virola, Ø 50 mm</v>
          </cell>
        </row>
        <row r="15">
          <cell r="A15" t="str">
            <v>Tubo de PVC branco, sem conexões, ponta bolsa e virola, Ø 75 mm</v>
          </cell>
        </row>
        <row r="16">
          <cell r="A16" t="str">
            <v>Tubo de PVC branco, sem conexões, ponta bolsa e virola, Ø 100 mm</v>
          </cell>
        </row>
        <row r="17">
          <cell r="A17" t="str">
            <v>Tubo de PVC branco, sem conexões, ponta bolsa e virola, Ø 150 mm</v>
          </cell>
        </row>
        <row r="19">
          <cell r="A19" t="str">
            <v>Tubo de PVC reforçado bege pérola, sem conexões, ponta bolsa e virola de PVC, Ø 40 mm</v>
          </cell>
        </row>
        <row r="20">
          <cell r="A20" t="str">
            <v>Tubo de PVC reforçado bege pérola, sem conexões, ponta bolsa e virola de PVC, Ø 50 mm</v>
          </cell>
        </row>
        <row r="21">
          <cell r="A21" t="str">
            <v>Tubo de PVC reforçado bege pérola, sem conexões, ponta bolsa e virola de PVC, Ø 100 mm</v>
          </cell>
        </row>
        <row r="22">
          <cell r="A22" t="str">
            <v>Tubo de PVC reforçado bege pérola, sem conexões, ponta bolsa e virola de PVC, Ø 150 mm</v>
          </cell>
        </row>
        <row r="23">
          <cell r="A23" t="str">
            <v>Tubo de PVC reforçado marrom, sem conexões, ponta bolsa e virola de PVC, Ø 75 mm</v>
          </cell>
        </row>
        <row r="25">
          <cell r="A25" t="str">
            <v>Caixa de inspeção em alvenaria - 1/2 tijolo comum maciço revestido internamente com argamassa de cimento e areia sem peneirar traço 1:3, lastro de concreto e=10 cm, dimensões 40 x 40 x 60 cm.</v>
          </cell>
        </row>
        <row r="26">
          <cell r="A26" t="str">
            <v>Caixa de inspeção em alvenaria - 1/2 tijolo comum maciço revestido internamente com argamassa de cimento e areia sem peneirar traço 1:3, lastro de concreto e=10 cm, dimensões 60 x 60 x 60 cm.</v>
          </cell>
        </row>
        <row r="27">
          <cell r="A27" t="str">
            <v>Caixa de inspeção em alvenaria - 1/2 tijolo comum maciço revestido internamente com argamassa de cimento e areia sem peneirar traço 1:3, lastro de concreto e=10 cm, dimensões 80 x 80 x 60 cm.</v>
          </cell>
        </row>
        <row r="28">
          <cell r="A28" t="str">
            <v>Caixa de inspeção em alvenaria - 1 tijolo comum maciço revestido internamente com argamassa de cimento e areia sem peneirar traço 1:3, lastro de concreto e=10 cm, dimensões 60 x 60 x 60 cm.</v>
          </cell>
        </row>
        <row r="30">
          <cell r="A30" t="str">
            <v>Caixa sifonada de PVC rígido, 150 x 150 x 50 mm</v>
          </cell>
        </row>
        <row r="31">
          <cell r="A31" t="str">
            <v>Ralo de PVC rígido sifonado, 100 x 53 x 40 mm</v>
          </cell>
        </row>
        <row r="33">
          <cell r="A33" t="str">
            <v>Escavação manual para tubulão a céu aberto</v>
          </cell>
        </row>
        <row r="34">
          <cell r="A34" t="str">
            <v>Escavação mecânica de tubulão a céu aberto</v>
          </cell>
        </row>
        <row r="35">
          <cell r="A35" t="str">
            <v>Escavação mecanizada de tubulões</v>
          </cell>
        </row>
        <row r="37">
          <cell r="A37" t="str">
            <v>Concreto estrutural virado em obra, controle "C", consistência para vibração, brita 1 e 2,  fck 25 Mpa</v>
          </cell>
        </row>
        <row r="38">
          <cell r="A38" t="str">
            <v>Concreto estrutural virado em obra, controle "C", consistência para vibração, brita 1 e 2,  fck 25 Mpa -ARI</v>
          </cell>
        </row>
        <row r="39">
          <cell r="A39" t="str">
            <v>Concreto estrutural virado em obra, controle "C", consistência para vibração, brita 1 e 2,  fck 20 Mpa</v>
          </cell>
        </row>
        <row r="40">
          <cell r="A40" t="str">
            <v>Concreto estrutural virado em obra, controle "C", consistência para vibração, brita 1 e 2,  fck 13 Mpa</v>
          </cell>
        </row>
        <row r="42">
          <cell r="A42" t="str">
            <v>Concreto estrutural dosado em central, auto-densável, fck 20 Mpa</v>
          </cell>
        </row>
        <row r="43">
          <cell r="A43" t="str">
            <v>Concreto estrutural dosado em central, auto-densável, fck 20 Mpa slump 22</v>
          </cell>
        </row>
        <row r="44">
          <cell r="A44" t="str">
            <v>Concreto estrutural dosado em central, auto-densável, fck 20 Mpa slump 12</v>
          </cell>
        </row>
        <row r="45">
          <cell r="A45" t="str">
            <v>Concreto estrutural dosado em central, auto-densável, fck 25 Mpa</v>
          </cell>
        </row>
        <row r="46">
          <cell r="A46" t="str">
            <v>Concreto estrutural dosado em central, auto-densável, fck 30 Mpa</v>
          </cell>
        </row>
        <row r="48">
          <cell r="A48" t="str">
            <v>Armadura de aço para estruturas em geral, CA-50, Ø 6,3 a 10 mm, corte e dobra na obra</v>
          </cell>
        </row>
        <row r="49">
          <cell r="A49" t="str">
            <v>Armadura de aço para estruturas em geral, CA-50, Ø 12,5 a 25 mm, corte e dobra na obra</v>
          </cell>
        </row>
        <row r="50">
          <cell r="A50" t="str">
            <v>Armadura de aço para estruturas em geral, CA-50, até Ø 10 mm, corte e dobra na obra</v>
          </cell>
        </row>
        <row r="52">
          <cell r="A52" t="str">
            <v>Escavação mecânica de estaca Ø 30 hélice contínua</v>
          </cell>
        </row>
        <row r="53">
          <cell r="A53" t="str">
            <v>Escavação mecânica de estaca Ø 40 hélice contínua</v>
          </cell>
        </row>
        <row r="54">
          <cell r="A54" t="str">
            <v>Escavação mecânica de estaca a trado Ø 40</v>
          </cell>
        </row>
        <row r="56">
          <cell r="A56" t="str">
            <v>Fôrma de chapa compensada para estruturas em geral, resinada, e=12 mm, 5 reaproveitamentos</v>
          </cell>
        </row>
        <row r="57">
          <cell r="A57" t="str">
            <v>Fôrma de chapa compensada para VIGAS em geral, resinada, e=12 mm, 3 reaproveitamentos</v>
          </cell>
        </row>
        <row r="58">
          <cell r="A58" t="str">
            <v>Fôrma de chapa compensada para estruturas em geral, resinada, e=12 mm, 3 reaproveitamentos</v>
          </cell>
        </row>
        <row r="59">
          <cell r="A59" t="str">
            <v>Fôrma de chapa compensada para estruturas em geral, resinada, e=12 mm, 1 reaproveitamentos</v>
          </cell>
        </row>
        <row r="60">
          <cell r="A60" t="str">
            <v>Fôrma de chapa compensada para pré-moldados em geral, fabricação, e=12 mm</v>
          </cell>
        </row>
        <row r="61">
          <cell r="A61" t="str">
            <v>Fôrma circular  de chapa compensada para estruturas em geral, resinada, e=10 mm, 1 reaproveitamento</v>
          </cell>
        </row>
        <row r="63">
          <cell r="A63" t="str">
            <v>Fôrma de madeira para estruturas em geral com tábua de 3a, 3 reaproveitamentos.</v>
          </cell>
        </row>
        <row r="64">
          <cell r="A64" t="str">
            <v>Fôrma de madeira para estruturas em geral com tábua de 3a, 2 reaproveitamentos.</v>
          </cell>
        </row>
        <row r="65">
          <cell r="A65" t="str">
            <v>Fôrma de madeira para estruturas em geral com tábua de 3a, 1 reaproveitamentos.</v>
          </cell>
        </row>
        <row r="70">
          <cell r="A70" t="str">
            <v>Lavatório de louça, com coluna e acessórios</v>
          </cell>
        </row>
        <row r="71">
          <cell r="A71" t="str">
            <v>Lavatório de louça, sem coluna e acessórios</v>
          </cell>
        </row>
        <row r="73">
          <cell r="A73" t="str">
            <v>CUBA de aço inoxidável retangular dupla.</v>
          </cell>
        </row>
        <row r="74">
          <cell r="A74" t="str">
            <v>PIA de cozinha de aço inoxidável , cuba dupla, 2,00 x 0,54 m</v>
          </cell>
        </row>
        <row r="75">
          <cell r="A75" t="str">
            <v>PIA de cozinha de aço inoxidável , cuba simples, 1,50 x 0,54 m</v>
          </cell>
        </row>
        <row r="77">
          <cell r="A77" t="str">
            <v>REGISTRO de gaveta com canopla Ø 20 mm (3/4")</v>
          </cell>
        </row>
        <row r="78">
          <cell r="A78" t="str">
            <v>REGISTRO de gaveta com canopla Ø 40 mm (1 1/2")</v>
          </cell>
        </row>
        <row r="80">
          <cell r="A80" t="str">
            <v>VÁLVULA de descarga metálica com registro acoplado e canopla Ø 32 mm (1 1/4") ou 40 mm (1 1/2")</v>
          </cell>
        </row>
        <row r="81">
          <cell r="A81" t="str">
            <v>VÁLVULA de descarga metálica com registro acoplado e canopla Ø 32 mm -tipo anti-vandalismo  (1 1/4") ou 40 mm (1 1/2")</v>
          </cell>
        </row>
        <row r="82">
          <cell r="A82" t="str">
            <v>VÁLVULA de descarga metálica sem registro e com canopla Ø 32 mm (1 1/4") ou 40 mm (1 1/2")</v>
          </cell>
        </row>
        <row r="84">
          <cell r="A84" t="str">
            <v>TORNEIRA de pressão metálica para pia</v>
          </cell>
        </row>
        <row r="85">
          <cell r="A85" t="str">
            <v>TORNEIRA de pressão metálica para pia de mesa - com dois registros</v>
          </cell>
        </row>
        <row r="86">
          <cell r="A86" t="str">
            <v>TORNEIRA de pressão metálica para lavatório - acionamento de toque, anti-vandalismo</v>
          </cell>
        </row>
        <row r="87">
          <cell r="A87" t="str">
            <v>TORNEIRA de pressão metálica para uso geral</v>
          </cell>
        </row>
        <row r="89">
          <cell r="A89" t="str">
            <v>BACIA de louça com caixa acoplada, com tampa e acessórios</v>
          </cell>
        </row>
        <row r="90">
          <cell r="A90" t="str">
            <v>BACIA de louça sifonada, com tampa e acessórios</v>
          </cell>
        </row>
        <row r="92">
          <cell r="A92" t="str">
            <v>EMASSAMENTO de parede externa com massa acrílica com duas demãos, para pintura látex</v>
          </cell>
        </row>
        <row r="93">
          <cell r="A93" t="str">
            <v>EMASSAMENTO de parede interna com massa corrida à base de PVA com duas demãos, para pintura látex</v>
          </cell>
        </row>
        <row r="94">
          <cell r="A94" t="str">
            <v>EMASSAMENTO de parede interna com massa corrida base acrílica com duas demãos, para pintura acrílica</v>
          </cell>
        </row>
        <row r="96">
          <cell r="A96" t="str">
            <v>PINTURA COM TINTA LÁTEX PVA em parede interna com duas demãos, sem massa corrida</v>
          </cell>
        </row>
        <row r="97">
          <cell r="A97" t="str">
            <v>PINTURA COM TINTA LÁTEX PVA em parede interna com três demãos, sem massa corrida</v>
          </cell>
        </row>
        <row r="98">
          <cell r="A98" t="str">
            <v>PINTURA COM TINTA LÁTEX ACRÍLICO em parede externa com duas demãos, sem massa corrida</v>
          </cell>
        </row>
        <row r="99">
          <cell r="A99" t="str">
            <v>PINTURA COM TINTA LÁTEX ACRÍLICO em parede externa com três demãos, sem massa corrida</v>
          </cell>
        </row>
        <row r="100">
          <cell r="A100" t="str">
            <v>PINTURA COM TINTA SUPER LAVÁVEL em parede externa com três demãos, sem massa corrida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QUANT"/>
      <sheetName val="2-SINAPI DEZEMBRO 2017"/>
      <sheetName val="3-COMPO.ADM.PRF "/>
      <sheetName val="4-ORÇAMENTO"/>
      <sheetName val="5-BDI"/>
      <sheetName val="6-CRONOGRAMA"/>
    </sheetNames>
    <sheetDataSet>
      <sheetData sheetId="0"/>
      <sheetData sheetId="1">
        <row r="1">
          <cell r="A1">
            <v>1</v>
          </cell>
        </row>
      </sheetData>
      <sheetData sheetId="2"/>
      <sheetData sheetId="3">
        <row r="6">
          <cell r="B6" t="str">
            <v>MUNICÍPIO: VÁRZEA GRANDE - MT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1"/>
  <sheetViews>
    <sheetView view="pageBreakPreview" zoomScale="70" zoomScaleNormal="70" zoomScaleSheetLayoutView="70" workbookViewId="0">
      <selection activeCell="C38" sqref="C38"/>
    </sheetView>
  </sheetViews>
  <sheetFormatPr defaultRowHeight="13.2" x14ac:dyDescent="0.25"/>
  <cols>
    <col min="2" max="2" width="10.88671875" customWidth="1"/>
    <col min="3" max="3" width="58.109375" customWidth="1"/>
    <col min="4" max="4" width="22" style="5" customWidth="1"/>
    <col min="5" max="5" width="17.5546875" customWidth="1"/>
    <col min="6" max="6" width="18.5546875" customWidth="1"/>
    <col min="7" max="7" width="10.109375" bestFit="1" customWidth="1"/>
  </cols>
  <sheetData>
    <row r="1" spans="2:6" ht="47.25" customHeight="1" thickBot="1" x14ac:dyDescent="0.3"/>
    <row r="2" spans="2:6" ht="97.5" customHeight="1" thickBot="1" x14ac:dyDescent="0.3">
      <c r="B2" s="266"/>
      <c r="C2" s="267"/>
      <c r="D2" s="267"/>
      <c r="E2" s="268"/>
    </row>
    <row r="3" spans="2:6" ht="13.8" x14ac:dyDescent="0.25">
      <c r="B3" s="269" t="str">
        <f>'2-ORÇAMENTO'!B3:G3</f>
        <v xml:space="preserve">OBRA: REFORMA TREVO DO LAGARTO </v>
      </c>
      <c r="C3" s="270"/>
      <c r="D3" s="270"/>
      <c r="E3" s="271"/>
    </row>
    <row r="4" spans="2:6" ht="13.8" x14ac:dyDescent="0.25">
      <c r="B4" s="272" t="str">
        <f>'2-ORÇAMENTO'!B4:G4</f>
        <v>LOCAL: TREVO DO LAGARTO</v>
      </c>
      <c r="C4" s="273"/>
      <c r="D4" s="273"/>
      <c r="E4" s="274"/>
    </row>
    <row r="5" spans="2:6" ht="13.8" x14ac:dyDescent="0.25">
      <c r="B5" s="272" t="str">
        <f>'2-ORÇAMENTO'!B5:G5</f>
        <v>ENDEREÇO: RODOVIA BR 163/364/070</v>
      </c>
      <c r="C5" s="273"/>
      <c r="D5" s="273"/>
      <c r="E5" s="274"/>
    </row>
    <row r="6" spans="2:6" ht="15" customHeight="1" x14ac:dyDescent="0.25">
      <c r="B6" s="272" t="str">
        <f>'2-ORÇAMENTO'!B6:G6</f>
        <v>MUNICÍPIO: VÁRZEA GRANDE - MT</v>
      </c>
      <c r="C6" s="273"/>
      <c r="D6" s="273"/>
      <c r="E6" s="274"/>
    </row>
    <row r="7" spans="2:6" ht="14.4" thickBot="1" x14ac:dyDescent="0.3">
      <c r="B7" s="263" t="str">
        <f>'2-ORÇAMENTO'!B7:G7</f>
        <v>DATA BASE: SINAPI AGOSTO - COM DESONERAÇÃO / 2022 - BDI - 28,24%</v>
      </c>
      <c r="C7" s="264"/>
      <c r="D7" s="264"/>
      <c r="E7" s="265"/>
    </row>
    <row r="8" spans="2:6" ht="16.5" customHeight="1" thickBot="1" x14ac:dyDescent="0.3">
      <c r="B8" s="275" t="s">
        <v>115</v>
      </c>
      <c r="C8" s="276"/>
      <c r="D8" s="276"/>
      <c r="E8" s="276"/>
    </row>
    <row r="9" spans="2:6" ht="17.25" customHeight="1" thickBot="1" x14ac:dyDescent="0.3">
      <c r="B9" s="277" t="s">
        <v>1</v>
      </c>
      <c r="C9" s="279" t="s">
        <v>10</v>
      </c>
      <c r="D9" s="281" t="s">
        <v>8</v>
      </c>
      <c r="E9" s="282"/>
    </row>
    <row r="10" spans="2:6" ht="16.2" thickBot="1" x14ac:dyDescent="0.3">
      <c r="B10" s="278"/>
      <c r="C10" s="280"/>
      <c r="D10" s="6" t="s">
        <v>12</v>
      </c>
      <c r="E10" s="7" t="s">
        <v>13</v>
      </c>
    </row>
    <row r="11" spans="2:6" ht="12.75" customHeight="1" x14ac:dyDescent="0.25">
      <c r="B11" s="255" t="str">
        <f>'2-ORÇAMENTO'!B10</f>
        <v>1.0</v>
      </c>
      <c r="C11" s="283" t="str">
        <f>'2-ORÇAMENTO'!E10</f>
        <v>ADMINISTRAÇÃO DE OBRA</v>
      </c>
      <c r="D11" s="284">
        <f>'2-ORÇAMENTO'!K14</f>
        <v>48240.800000000003</v>
      </c>
      <c r="E11" s="285">
        <f>D11/$D$27</f>
        <v>2.3982394986816018E-2</v>
      </c>
    </row>
    <row r="12" spans="2:6" ht="12.75" customHeight="1" x14ac:dyDescent="0.25">
      <c r="B12" s="256"/>
      <c r="C12" s="258"/>
      <c r="D12" s="262"/>
      <c r="E12" s="252"/>
      <c r="F12" s="3"/>
    </row>
    <row r="13" spans="2:6" ht="18" customHeight="1" x14ac:dyDescent="0.25">
      <c r="B13" s="255" t="str">
        <f>'2-ORÇAMENTO'!B15</f>
        <v>2.0</v>
      </c>
      <c r="C13" s="257" t="str">
        <f>'2-ORÇAMENTO'!E15</f>
        <v>INSTALAÇÕES DE CANTEIRO E SERVIÇOS PRELIMINARES</v>
      </c>
      <c r="D13" s="261">
        <f>'2-ORÇAMENTO'!K23</f>
        <v>65261.82</v>
      </c>
      <c r="E13" s="251">
        <f>D13/$D$27</f>
        <v>3.2444212052836797E-2</v>
      </c>
      <c r="F13" s="3"/>
    </row>
    <row r="14" spans="2:6" ht="18" customHeight="1" x14ac:dyDescent="0.25">
      <c r="B14" s="256"/>
      <c r="C14" s="258"/>
      <c r="D14" s="262"/>
      <c r="E14" s="252"/>
      <c r="F14" s="3"/>
    </row>
    <row r="15" spans="2:6" ht="12.75" customHeight="1" x14ac:dyDescent="0.25">
      <c r="B15" s="255" t="str">
        <f>'2-ORÇAMENTO'!B24</f>
        <v>3.0</v>
      </c>
      <c r="C15" s="257" t="str">
        <f>'2-ORÇAMENTO'!E24</f>
        <v>PISOS E CALÇADAS</v>
      </c>
      <c r="D15" s="261">
        <f>'2-ORÇAMENTO'!K33</f>
        <v>742283.16</v>
      </c>
      <c r="E15" s="251">
        <f>D15/$D$27</f>
        <v>0.36901809122531037</v>
      </c>
      <c r="F15" s="3"/>
    </row>
    <row r="16" spans="2:6" x14ac:dyDescent="0.25">
      <c r="B16" s="256"/>
      <c r="C16" s="258"/>
      <c r="D16" s="262"/>
      <c r="E16" s="252"/>
      <c r="F16" s="3"/>
    </row>
    <row r="17" spans="2:6" x14ac:dyDescent="0.25">
      <c r="B17" s="255" t="str">
        <f>'2-ORÇAMENTO'!B34</f>
        <v>4.0</v>
      </c>
      <c r="C17" s="257" t="str">
        <f>'2-ORÇAMENTO'!E34</f>
        <v>PINTURAS EM GERAL</v>
      </c>
      <c r="D17" s="261">
        <f>'2-ORÇAMENTO'!K38</f>
        <v>121207.38999999998</v>
      </c>
      <c r="E17" s="251">
        <f>D17/$D$27</f>
        <v>6.0256950595783107E-2</v>
      </c>
      <c r="F17" s="3"/>
    </row>
    <row r="18" spans="2:6" ht="22.95" customHeight="1" x14ac:dyDescent="0.25">
      <c r="B18" s="256"/>
      <c r="C18" s="258"/>
      <c r="D18" s="262"/>
      <c r="E18" s="252"/>
      <c r="F18" s="3"/>
    </row>
    <row r="19" spans="2:6" ht="12.75" customHeight="1" x14ac:dyDescent="0.25">
      <c r="B19" s="255" t="str">
        <f>'2-ORÇAMENTO'!B39</f>
        <v>5.0</v>
      </c>
      <c r="C19" s="257" t="str">
        <f>'2-ORÇAMENTO'!E39</f>
        <v xml:space="preserve">INSTALAÇÕES ELÉTRICAS </v>
      </c>
      <c r="D19" s="261">
        <f>'2-ORÇAMENTO'!K44</f>
        <v>18824.41</v>
      </c>
      <c r="E19" s="251">
        <f>D19/$D$27</f>
        <v>9.3583530126732824E-3</v>
      </c>
      <c r="F19" s="1"/>
    </row>
    <row r="20" spans="2:6" ht="12.75" customHeight="1" x14ac:dyDescent="0.25">
      <c r="B20" s="256"/>
      <c r="C20" s="258"/>
      <c r="D20" s="262"/>
      <c r="E20" s="252"/>
      <c r="F20" s="3"/>
    </row>
    <row r="21" spans="2:6" ht="12.75" customHeight="1" x14ac:dyDescent="0.25">
      <c r="B21" s="255" t="str">
        <f>'2-ORÇAMENTO'!B45</f>
        <v>6.0</v>
      </c>
      <c r="C21" s="257" t="str">
        <f>'2-ORÇAMENTO'!E45</f>
        <v>INSTALAÇÕES HIDRAULICAS</v>
      </c>
      <c r="D21" s="261">
        <f>'2-ORÇAMENTO'!K50</f>
        <v>10934.76</v>
      </c>
      <c r="E21" s="251">
        <f>D21/$D$27</f>
        <v>5.4360983525570949E-3</v>
      </c>
      <c r="F21" s="3"/>
    </row>
    <row r="22" spans="2:6" ht="12.75" customHeight="1" x14ac:dyDescent="0.25">
      <c r="B22" s="256"/>
      <c r="C22" s="258"/>
      <c r="D22" s="262"/>
      <c r="E22" s="252"/>
      <c r="F22" s="3"/>
    </row>
    <row r="23" spans="2:6" ht="12.75" customHeight="1" x14ac:dyDescent="0.25">
      <c r="B23" s="255" t="str">
        <f>'2-ORÇAMENTO'!B51</f>
        <v>7.0</v>
      </c>
      <c r="C23" s="257" t="str">
        <f>'2-ORÇAMENTO'!E51</f>
        <v>PAISAGISMO</v>
      </c>
      <c r="D23" s="261">
        <f>'2-ORÇAMENTO'!K57</f>
        <v>338677.87</v>
      </c>
      <c r="E23" s="251">
        <f>D23/$D$27</f>
        <v>0.16837006126833565</v>
      </c>
    </row>
    <row r="24" spans="2:6" ht="12.75" customHeight="1" x14ac:dyDescent="0.25">
      <c r="B24" s="256"/>
      <c r="C24" s="258"/>
      <c r="D24" s="262"/>
      <c r="E24" s="252"/>
      <c r="F24" s="3"/>
    </row>
    <row r="25" spans="2:6" ht="12.75" customHeight="1" x14ac:dyDescent="0.25">
      <c r="B25" s="255" t="str">
        <f>'2-ORÇAMENTO'!B58</f>
        <v>8.0</v>
      </c>
      <c r="C25" s="257" t="str">
        <f>'2-ORÇAMENTO'!E58</f>
        <v>DIVERSOS</v>
      </c>
      <c r="D25" s="259">
        <f>'2-ORÇAMENTO'!K64</f>
        <v>666078.65</v>
      </c>
      <c r="E25" s="251">
        <f>D25/$D$27</f>
        <v>0.33113383850568773</v>
      </c>
      <c r="F25" s="3"/>
    </row>
    <row r="26" spans="2:6" ht="12.75" customHeight="1" thickBot="1" x14ac:dyDescent="0.3">
      <c r="B26" s="256"/>
      <c r="C26" s="258"/>
      <c r="D26" s="260"/>
      <c r="E26" s="252"/>
      <c r="F26" s="3"/>
    </row>
    <row r="27" spans="2:6" ht="18.75" customHeight="1" thickBot="1" x14ac:dyDescent="0.35">
      <c r="B27" s="253" t="s">
        <v>116</v>
      </c>
      <c r="C27" s="254"/>
      <c r="D27" s="114">
        <f>SUM(D11:D26)</f>
        <v>2011508.8599999999</v>
      </c>
      <c r="E27" s="127">
        <f>SUM(E11:E26)</f>
        <v>1</v>
      </c>
    </row>
    <row r="28" spans="2:6" ht="18" customHeight="1" x14ac:dyDescent="0.25">
      <c r="B28" s="19"/>
      <c r="E28" s="109"/>
    </row>
    <row r="29" spans="2:6" ht="14.25" customHeight="1" x14ac:dyDescent="0.3">
      <c r="B29" s="19"/>
      <c r="D29" s="20"/>
      <c r="E29" s="21"/>
    </row>
    <row r="30" spans="2:6" ht="14.4" x14ac:dyDescent="0.3">
      <c r="B30" s="29"/>
      <c r="C30" s="27" t="s">
        <v>239</v>
      </c>
      <c r="D30" s="22"/>
      <c r="E30" s="128"/>
    </row>
    <row r="31" spans="2:6" ht="15" thickBot="1" x14ac:dyDescent="0.35">
      <c r="B31" s="116"/>
      <c r="C31" s="28" t="s">
        <v>240</v>
      </c>
      <c r="D31" s="24"/>
      <c r="E31" s="129"/>
    </row>
  </sheetData>
  <mergeCells count="43">
    <mergeCell ref="B8:E8"/>
    <mergeCell ref="B9:B10"/>
    <mergeCell ref="C9:C10"/>
    <mergeCell ref="D9:E9"/>
    <mergeCell ref="B11:B12"/>
    <mergeCell ref="C11:C12"/>
    <mergeCell ref="D11:D12"/>
    <mergeCell ref="E11:E12"/>
    <mergeCell ref="B2:E2"/>
    <mergeCell ref="B3:E3"/>
    <mergeCell ref="B4:E4"/>
    <mergeCell ref="B5:E5"/>
    <mergeCell ref="B6:E6"/>
    <mergeCell ref="B7:E7"/>
    <mergeCell ref="B19:B20"/>
    <mergeCell ref="C19:C20"/>
    <mergeCell ref="D19:D20"/>
    <mergeCell ref="E19:E20"/>
    <mergeCell ref="B13:B14"/>
    <mergeCell ref="C13:C14"/>
    <mergeCell ref="D13:D14"/>
    <mergeCell ref="E13:E14"/>
    <mergeCell ref="B15:B16"/>
    <mergeCell ref="C15:C16"/>
    <mergeCell ref="D15:D16"/>
    <mergeCell ref="E15:E16"/>
    <mergeCell ref="B17:B18"/>
    <mergeCell ref="C17:C18"/>
    <mergeCell ref="D17:D18"/>
    <mergeCell ref="E17:E18"/>
    <mergeCell ref="B23:B24"/>
    <mergeCell ref="C23:C24"/>
    <mergeCell ref="D23:D24"/>
    <mergeCell ref="E23:E24"/>
    <mergeCell ref="B21:B22"/>
    <mergeCell ref="C21:C22"/>
    <mergeCell ref="D21:D22"/>
    <mergeCell ref="E21:E22"/>
    <mergeCell ref="E25:E26"/>
    <mergeCell ref="B27:C27"/>
    <mergeCell ref="B25:B26"/>
    <mergeCell ref="C25:C26"/>
    <mergeCell ref="D25:D26"/>
  </mergeCells>
  <printOptions horizontalCentered="1"/>
  <pageMargins left="0.19685039370078741" right="0.19685039370078741" top="0.78740157480314965" bottom="0.78740157480314965" header="0" footer="0"/>
  <pageSetup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C3" sqref="C3"/>
    </sheetView>
  </sheetViews>
  <sheetFormatPr defaultRowHeight="13.2" x14ac:dyDescent="0.25"/>
  <cols>
    <col min="2" max="2" width="48.6640625" customWidth="1"/>
    <col min="3" max="3" width="10.88671875" bestFit="1" customWidth="1"/>
    <col min="4" max="4" width="15.33203125" bestFit="1" customWidth="1"/>
  </cols>
  <sheetData>
    <row r="1" spans="1:5" ht="17.399999999999999" x14ac:dyDescent="0.3">
      <c r="A1" s="286" t="s">
        <v>183</v>
      </c>
      <c r="B1" s="286"/>
      <c r="C1" s="286"/>
      <c r="D1" s="286"/>
      <c r="E1" s="286"/>
    </row>
    <row r="2" spans="1:5" x14ac:dyDescent="0.25">
      <c r="A2" s="148"/>
      <c r="B2" s="148"/>
      <c r="C2" s="148"/>
    </row>
    <row r="3" spans="1:5" x14ac:dyDescent="0.25">
      <c r="A3" s="148"/>
      <c r="B3" s="148" t="s">
        <v>189</v>
      </c>
      <c r="C3" s="150">
        <v>14318.44</v>
      </c>
    </row>
    <row r="4" spans="1:5" x14ac:dyDescent="0.25">
      <c r="A4" s="22"/>
      <c r="B4" s="18" t="s">
        <v>186</v>
      </c>
      <c r="C4" s="149">
        <v>3</v>
      </c>
      <c r="D4" s="18" t="s">
        <v>187</v>
      </c>
    </row>
    <row r="5" spans="1:5" ht="13.8" thickBot="1" x14ac:dyDescent="0.3">
      <c r="A5" s="18" t="s">
        <v>1</v>
      </c>
      <c r="B5" s="22"/>
      <c r="C5" s="22"/>
      <c r="D5" s="22"/>
      <c r="E5" s="22"/>
    </row>
    <row r="6" spans="1:5" x14ac:dyDescent="0.25">
      <c r="A6" s="220" t="s">
        <v>6</v>
      </c>
      <c r="B6" s="221" t="s">
        <v>35</v>
      </c>
      <c r="C6" s="222">
        <v>12</v>
      </c>
      <c r="D6" s="222">
        <v>30</v>
      </c>
      <c r="E6" s="232">
        <f>C6*D6*C4</f>
        <v>1080</v>
      </c>
    </row>
    <row r="7" spans="1:5" ht="13.8" thickBot="1" x14ac:dyDescent="0.3">
      <c r="A7" s="223"/>
      <c r="B7" s="24"/>
      <c r="C7" s="124" t="s">
        <v>184</v>
      </c>
      <c r="D7" s="124" t="s">
        <v>188</v>
      </c>
      <c r="E7" s="224" t="s">
        <v>8</v>
      </c>
    </row>
    <row r="8" spans="1:5" ht="26.4" x14ac:dyDescent="0.25">
      <c r="A8" s="220" t="s">
        <v>27</v>
      </c>
      <c r="B8" s="225" t="s">
        <v>36</v>
      </c>
      <c r="C8" s="222">
        <v>4</v>
      </c>
      <c r="D8" s="222">
        <v>20</v>
      </c>
      <c r="E8" s="232">
        <f>C8*D8*C4</f>
        <v>240</v>
      </c>
    </row>
    <row r="9" spans="1:5" ht="13.8" thickBot="1" x14ac:dyDescent="0.3">
      <c r="A9" s="223"/>
      <c r="B9" s="24"/>
      <c r="C9" s="124" t="s">
        <v>184</v>
      </c>
      <c r="D9" s="124" t="s">
        <v>188</v>
      </c>
      <c r="E9" s="224" t="s">
        <v>8</v>
      </c>
    </row>
    <row r="10" spans="1:5" ht="26.4" x14ac:dyDescent="0.25">
      <c r="A10" s="220" t="s">
        <v>181</v>
      </c>
      <c r="B10" s="225" t="s">
        <v>37</v>
      </c>
      <c r="C10" s="222">
        <v>2</v>
      </c>
      <c r="D10" s="222">
        <v>20</v>
      </c>
      <c r="E10" s="232">
        <f>C10*D10*C4</f>
        <v>120</v>
      </c>
    </row>
    <row r="11" spans="1:5" ht="13.8" thickBot="1" x14ac:dyDescent="0.3">
      <c r="A11" s="223"/>
      <c r="B11" s="24"/>
      <c r="C11" s="124" t="s">
        <v>184</v>
      </c>
      <c r="D11" s="124" t="s">
        <v>188</v>
      </c>
      <c r="E11" s="224" t="s">
        <v>8</v>
      </c>
    </row>
    <row r="12" spans="1:5" ht="66" x14ac:dyDescent="0.25">
      <c r="A12" s="220" t="s">
        <v>191</v>
      </c>
      <c r="B12" s="226" t="s">
        <v>141</v>
      </c>
      <c r="C12" s="227">
        <v>14318.44</v>
      </c>
      <c r="D12" s="222">
        <v>0.05</v>
      </c>
      <c r="E12" s="231">
        <f>C12*D12</f>
        <v>715.92200000000003</v>
      </c>
    </row>
    <row r="13" spans="1:5" ht="27" thickBot="1" x14ac:dyDescent="0.3">
      <c r="A13" s="228"/>
      <c r="B13" s="24"/>
      <c r="C13" s="124" t="s">
        <v>192</v>
      </c>
      <c r="D13" s="229" t="s">
        <v>193</v>
      </c>
      <c r="E13" s="224" t="s">
        <v>8</v>
      </c>
    </row>
    <row r="14" spans="1:5" x14ac:dyDescent="0.25">
      <c r="A14" s="220" t="s">
        <v>23</v>
      </c>
      <c r="B14" s="226" t="s">
        <v>179</v>
      </c>
      <c r="C14" s="227">
        <v>9425.99</v>
      </c>
      <c r="D14" s="222">
        <v>0.05</v>
      </c>
      <c r="E14" s="231">
        <f>C14*D14</f>
        <v>471.29950000000002</v>
      </c>
    </row>
    <row r="15" spans="1:5" ht="27" thickBot="1" x14ac:dyDescent="0.3">
      <c r="A15" s="228"/>
      <c r="B15" s="230"/>
      <c r="C15" s="124" t="s">
        <v>192</v>
      </c>
      <c r="D15" s="229" t="s">
        <v>193</v>
      </c>
      <c r="E15" s="224" t="s">
        <v>8</v>
      </c>
    </row>
    <row r="17" spans="2:2" ht="14.4" x14ac:dyDescent="0.25">
      <c r="B17" s="27" t="s">
        <v>239</v>
      </c>
    </row>
    <row r="18" spans="2:2" ht="15" thickBot="1" x14ac:dyDescent="0.3">
      <c r="B18" s="28" t="s">
        <v>240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M70"/>
  <sheetViews>
    <sheetView view="pageBreakPreview" topLeftCell="B50" zoomScaleNormal="100" zoomScaleSheetLayoutView="100" workbookViewId="0">
      <selection activeCell="B48" sqref="B48"/>
    </sheetView>
  </sheetViews>
  <sheetFormatPr defaultColWidth="9.109375" defaultRowHeight="13.8" x14ac:dyDescent="0.25"/>
  <cols>
    <col min="1" max="1" width="12.88671875" style="73" customWidth="1"/>
    <col min="2" max="2" width="10.109375" style="71" bestFit="1" customWidth="1"/>
    <col min="3" max="3" width="13.88671875" style="72" bestFit="1" customWidth="1"/>
    <col min="4" max="4" width="12.5546875" style="73" bestFit="1" customWidth="1"/>
    <col min="5" max="5" width="74.109375" style="74" customWidth="1"/>
    <col min="6" max="6" width="8" style="75" customWidth="1"/>
    <col min="7" max="7" width="11.33203125" style="76" bestFit="1" customWidth="1"/>
    <col min="8" max="8" width="16.33203125" style="77" customWidth="1"/>
    <col min="9" max="9" width="15" style="77" bestFit="1" customWidth="1"/>
    <col min="10" max="10" width="21" style="78" customWidth="1"/>
    <col min="11" max="11" width="21" style="78" bestFit="1" customWidth="1"/>
    <col min="12" max="12" width="9.109375" style="73"/>
    <col min="13" max="13" width="24.33203125" style="73" customWidth="1"/>
    <col min="14" max="60" width="9.109375" style="73"/>
    <col min="61" max="61" width="9.33203125" style="73" customWidth="1"/>
    <col min="62" max="62" width="9.109375" style="73"/>
    <col min="63" max="63" width="9.44140625" style="73" customWidth="1"/>
    <col min="64" max="16384" width="9.109375" style="73"/>
  </cols>
  <sheetData>
    <row r="1" spans="2:13" ht="37.5" customHeight="1" thickBot="1" x14ac:dyDescent="0.3"/>
    <row r="2" spans="2:13" ht="100.5" customHeight="1" thickBot="1" x14ac:dyDescent="0.3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pans="2:13" x14ac:dyDescent="0.25">
      <c r="B3" s="269" t="s">
        <v>151</v>
      </c>
      <c r="C3" s="270"/>
      <c r="D3" s="270"/>
      <c r="E3" s="270"/>
      <c r="F3" s="270"/>
      <c r="G3" s="270"/>
      <c r="H3" s="270"/>
      <c r="I3" s="270"/>
      <c r="J3" s="270"/>
      <c r="K3" s="271"/>
    </row>
    <row r="4" spans="2:13" x14ac:dyDescent="0.25">
      <c r="B4" s="293" t="s">
        <v>152</v>
      </c>
      <c r="C4" s="294"/>
      <c r="D4" s="294"/>
      <c r="E4" s="294"/>
      <c r="F4" s="294"/>
      <c r="G4" s="294"/>
      <c r="H4" s="294"/>
      <c r="I4" s="294"/>
      <c r="J4" s="294"/>
      <c r="K4" s="295"/>
    </row>
    <row r="5" spans="2:13" x14ac:dyDescent="0.25">
      <c r="B5" s="293" t="s">
        <v>180</v>
      </c>
      <c r="C5" s="294"/>
      <c r="D5" s="294"/>
      <c r="E5" s="294"/>
      <c r="F5" s="294"/>
      <c r="G5" s="294"/>
      <c r="H5" s="294"/>
      <c r="I5" s="294"/>
      <c r="J5" s="294"/>
      <c r="K5" s="295"/>
    </row>
    <row r="6" spans="2:13" x14ac:dyDescent="0.25">
      <c r="B6" s="293" t="s">
        <v>111</v>
      </c>
      <c r="C6" s="294"/>
      <c r="D6" s="294"/>
      <c r="E6" s="294"/>
      <c r="F6" s="294"/>
      <c r="G6" s="294"/>
      <c r="H6" s="294"/>
      <c r="I6" s="294"/>
      <c r="J6" s="294"/>
      <c r="K6" s="295"/>
    </row>
    <row r="7" spans="2:13" ht="14.4" thickBot="1" x14ac:dyDescent="0.3">
      <c r="B7" s="263" t="s">
        <v>244</v>
      </c>
      <c r="C7" s="264"/>
      <c r="D7" s="264"/>
      <c r="E7" s="264"/>
      <c r="F7" s="264"/>
      <c r="G7" s="264"/>
      <c r="H7" s="264"/>
      <c r="I7" s="264"/>
      <c r="J7" s="264"/>
      <c r="K7" s="265"/>
    </row>
    <row r="8" spans="2:13" ht="21.75" customHeight="1" thickBot="1" x14ac:dyDescent="0.3">
      <c r="B8" s="290" t="s">
        <v>112</v>
      </c>
      <c r="C8" s="291"/>
      <c r="D8" s="291"/>
      <c r="E8" s="291"/>
      <c r="F8" s="291"/>
      <c r="G8" s="291"/>
      <c r="H8" s="291"/>
      <c r="I8" s="291"/>
      <c r="J8" s="291"/>
      <c r="K8" s="292"/>
    </row>
    <row r="9" spans="2:13" s="86" customFormat="1" ht="28.8" x14ac:dyDescent="0.25">
      <c r="B9" s="118" t="s">
        <v>1</v>
      </c>
      <c r="C9" s="119" t="s">
        <v>2</v>
      </c>
      <c r="D9" s="119" t="s">
        <v>0</v>
      </c>
      <c r="E9" s="120" t="s">
        <v>3</v>
      </c>
      <c r="F9" s="121" t="s">
        <v>4</v>
      </c>
      <c r="G9" s="122" t="s">
        <v>5</v>
      </c>
      <c r="H9" s="120" t="s">
        <v>42</v>
      </c>
      <c r="I9" s="120" t="s">
        <v>88</v>
      </c>
      <c r="J9" s="120" t="s">
        <v>43</v>
      </c>
      <c r="K9" s="123" t="s">
        <v>89</v>
      </c>
    </row>
    <row r="10" spans="2:13" ht="14.4" x14ac:dyDescent="0.25">
      <c r="B10" s="9" t="s">
        <v>51</v>
      </c>
      <c r="C10" s="10"/>
      <c r="D10" s="11"/>
      <c r="E10" s="12" t="s">
        <v>182</v>
      </c>
      <c r="F10" s="13"/>
      <c r="G10" s="14"/>
      <c r="H10" s="15"/>
      <c r="I10" s="15"/>
      <c r="J10" s="45"/>
      <c r="K10" s="85"/>
    </row>
    <row r="11" spans="2:13" ht="14.4" x14ac:dyDescent="0.25">
      <c r="B11" s="16" t="s">
        <v>6</v>
      </c>
      <c r="C11" s="79">
        <v>88326</v>
      </c>
      <c r="D11" s="146" t="s">
        <v>7</v>
      </c>
      <c r="E11" s="80" t="s">
        <v>35</v>
      </c>
      <c r="F11" s="83" t="s">
        <v>21</v>
      </c>
      <c r="G11" s="81">
        <f>'MEMORIAL DE CÁLCULO'!$E$6</f>
        <v>1080</v>
      </c>
      <c r="H11" s="82">
        <v>19.989999999999998</v>
      </c>
      <c r="I11" s="84">
        <f>H11*'5-BDI'!$E$29</f>
        <v>25.635175999999998</v>
      </c>
      <c r="J11" s="46">
        <f>TRUNC(G11*H11,2)</f>
        <v>21589.200000000001</v>
      </c>
      <c r="K11" s="96">
        <f>TRUNC(G11*I11,2)</f>
        <v>27685.99</v>
      </c>
    </row>
    <row r="12" spans="2:13" ht="14.4" x14ac:dyDescent="0.25">
      <c r="B12" s="16" t="s">
        <v>27</v>
      </c>
      <c r="C12" s="79">
        <v>90776</v>
      </c>
      <c r="D12" s="146" t="s">
        <v>7</v>
      </c>
      <c r="E12" s="80" t="s">
        <v>36</v>
      </c>
      <c r="F12" s="83" t="s">
        <v>21</v>
      </c>
      <c r="G12" s="81">
        <f>'MEMORIAL DE CÁLCULO'!$E$8</f>
        <v>240</v>
      </c>
      <c r="H12" s="82">
        <v>22.23</v>
      </c>
      <c r="I12" s="84">
        <f>H12*'5-BDI'!$E$29</f>
        <v>28.507752</v>
      </c>
      <c r="J12" s="46">
        <f>TRUNC(G12*H12,2)</f>
        <v>5335.2</v>
      </c>
      <c r="K12" s="96">
        <f>TRUNC(G12*I12,2)</f>
        <v>6841.86</v>
      </c>
    </row>
    <row r="13" spans="2:13" ht="14.4" x14ac:dyDescent="0.25">
      <c r="B13" s="16" t="s">
        <v>181</v>
      </c>
      <c r="C13" s="145">
        <v>90777</v>
      </c>
      <c r="D13" s="146" t="s">
        <v>7</v>
      </c>
      <c r="E13" s="80" t="s">
        <v>37</v>
      </c>
      <c r="F13" s="83" t="s">
        <v>21</v>
      </c>
      <c r="G13" s="81">
        <f>'MEMORIAL DE CÁLCULO'!$E$10</f>
        <v>120</v>
      </c>
      <c r="H13" s="82">
        <v>89.11</v>
      </c>
      <c r="I13" s="84">
        <f>H13*'5-BDI'!$E$29</f>
        <v>114.274664</v>
      </c>
      <c r="J13" s="46">
        <f t="shared" ref="J13" si="0">TRUNC(G13*H13,2)</f>
        <v>10693.2</v>
      </c>
      <c r="K13" s="96">
        <f t="shared" ref="K13" si="1">TRUNC(G13*I13,2)</f>
        <v>13712.95</v>
      </c>
    </row>
    <row r="14" spans="2:13" ht="15" customHeight="1" x14ac:dyDescent="0.25">
      <c r="B14" s="296" t="s">
        <v>113</v>
      </c>
      <c r="C14" s="297"/>
      <c r="D14" s="297"/>
      <c r="E14" s="297"/>
      <c r="F14" s="297"/>
      <c r="G14" s="297"/>
      <c r="H14" s="297"/>
      <c r="I14" s="117"/>
      <c r="J14" s="97">
        <f>SUM(J11:J13)</f>
        <v>37617.600000000006</v>
      </c>
      <c r="K14" s="97">
        <f>SUM(K11:K13)</f>
        <v>48240.800000000003</v>
      </c>
      <c r="M14" s="87"/>
    </row>
    <row r="15" spans="2:13" ht="14.4" x14ac:dyDescent="0.25">
      <c r="B15" s="9" t="s">
        <v>52</v>
      </c>
      <c r="C15" s="10"/>
      <c r="D15" s="11"/>
      <c r="E15" s="12" t="s">
        <v>90</v>
      </c>
      <c r="F15" s="13"/>
      <c r="G15" s="14"/>
      <c r="H15" s="15"/>
      <c r="I15" s="15"/>
      <c r="J15" s="45"/>
      <c r="K15" s="85"/>
    </row>
    <row r="16" spans="2:13" ht="28.8" x14ac:dyDescent="0.25">
      <c r="B16" s="239" t="s">
        <v>39</v>
      </c>
      <c r="C16" s="145">
        <v>4813</v>
      </c>
      <c r="D16" s="240" t="s">
        <v>7</v>
      </c>
      <c r="E16" s="241" t="s">
        <v>176</v>
      </c>
      <c r="F16" s="353" t="s">
        <v>32</v>
      </c>
      <c r="G16" s="243">
        <v>6</v>
      </c>
      <c r="H16" s="244">
        <v>445</v>
      </c>
      <c r="I16" s="245">
        <f>H16*'5-BDI'!$E$29</f>
        <v>570.66800000000001</v>
      </c>
      <c r="J16" s="246">
        <f t="shared" ref="J16:J17" si="2">TRUNC(G16*H16,2)</f>
        <v>2670</v>
      </c>
      <c r="K16" s="247">
        <f t="shared" ref="K16:K17" si="3">TRUNC(G16*I16,2)</f>
        <v>3424</v>
      </c>
    </row>
    <row r="17" spans="2:11" ht="14.4" x14ac:dyDescent="0.25">
      <c r="B17" s="16" t="s">
        <v>190</v>
      </c>
      <c r="C17" s="79">
        <v>98519</v>
      </c>
      <c r="D17" s="146" t="s">
        <v>7</v>
      </c>
      <c r="E17" s="80" t="s">
        <v>119</v>
      </c>
      <c r="F17" s="250" t="s">
        <v>26</v>
      </c>
      <c r="G17" s="237">
        <v>14318.44</v>
      </c>
      <c r="H17" s="82">
        <v>1.53</v>
      </c>
      <c r="I17" s="84">
        <f>H17*'5-BDI'!$E$29</f>
        <v>1.962072</v>
      </c>
      <c r="J17" s="46">
        <f t="shared" si="2"/>
        <v>21907.21</v>
      </c>
      <c r="K17" s="96">
        <f t="shared" si="3"/>
        <v>28093.81</v>
      </c>
    </row>
    <row r="18" spans="2:11" ht="43.2" x14ac:dyDescent="0.25">
      <c r="B18" s="16" t="s">
        <v>191</v>
      </c>
      <c r="C18" s="79">
        <v>100981</v>
      </c>
      <c r="D18" s="146" t="s">
        <v>7</v>
      </c>
      <c r="E18" s="80" t="s">
        <v>141</v>
      </c>
      <c r="F18" s="250" t="s">
        <v>26</v>
      </c>
      <c r="G18" s="81">
        <f>'MEMORIAL DE CÁLCULO'!$E$12</f>
        <v>715.92200000000003</v>
      </c>
      <c r="H18" s="82">
        <v>8.4499999999999993</v>
      </c>
      <c r="I18" s="84">
        <f>H18*'5-BDI'!$E$29</f>
        <v>10.836279999999999</v>
      </c>
      <c r="J18" s="46">
        <f t="shared" ref="J18" si="4">TRUNC(G18*H18,2)</f>
        <v>6049.54</v>
      </c>
      <c r="K18" s="96">
        <f t="shared" ref="K18" si="5">TRUNC(G18*I18,2)</f>
        <v>7757.93</v>
      </c>
    </row>
    <row r="19" spans="2:11" ht="28.8" x14ac:dyDescent="0.25">
      <c r="B19" s="16" t="s">
        <v>194</v>
      </c>
      <c r="C19" s="79">
        <v>98534</v>
      </c>
      <c r="D19" s="146" t="s">
        <v>7</v>
      </c>
      <c r="E19" s="80" t="s">
        <v>122</v>
      </c>
      <c r="F19" s="83" t="s">
        <v>28</v>
      </c>
      <c r="G19" s="81">
        <v>20</v>
      </c>
      <c r="H19" s="82">
        <v>720.84</v>
      </c>
      <c r="I19" s="84">
        <f>H19*'5-BDI'!$E$29</f>
        <v>924.405216</v>
      </c>
      <c r="J19" s="46">
        <f t="shared" ref="J19:J20" si="6">TRUNC(G19*H19,2)</f>
        <v>14416.8</v>
      </c>
      <c r="K19" s="96">
        <f t="shared" ref="K19:K20" si="7">TRUNC(G19*I19,2)</f>
        <v>18488.099999999999</v>
      </c>
    </row>
    <row r="20" spans="2:11" ht="28.8" x14ac:dyDescent="0.25">
      <c r="B20" s="16" t="s">
        <v>195</v>
      </c>
      <c r="C20" s="79">
        <v>98526</v>
      </c>
      <c r="D20" s="146" t="s">
        <v>7</v>
      </c>
      <c r="E20" s="80" t="s">
        <v>121</v>
      </c>
      <c r="F20" s="83" t="s">
        <v>28</v>
      </c>
      <c r="G20" s="81">
        <v>2</v>
      </c>
      <c r="H20" s="82">
        <v>67.3</v>
      </c>
      <c r="I20" s="84">
        <f>H20*'5-BDI'!$E$29</f>
        <v>86.305520000000001</v>
      </c>
      <c r="J20" s="46">
        <f t="shared" si="6"/>
        <v>134.6</v>
      </c>
      <c r="K20" s="96">
        <f t="shared" si="7"/>
        <v>172.61</v>
      </c>
    </row>
    <row r="21" spans="2:11" ht="14.4" x14ac:dyDescent="0.25">
      <c r="B21" s="239" t="s">
        <v>196</v>
      </c>
      <c r="C21" s="145" t="str">
        <f>'4- COMP. PROPRIA'!$B$10</f>
        <v>CP-SP-01</v>
      </c>
      <c r="D21" s="240" t="s">
        <v>91</v>
      </c>
      <c r="E21" s="241" t="s">
        <v>197</v>
      </c>
      <c r="F21" s="353" t="s">
        <v>185</v>
      </c>
      <c r="G21" s="243">
        <v>3</v>
      </c>
      <c r="H21" s="244">
        <f>'4- COMP. PROPRIA'!$I$10</f>
        <v>1380</v>
      </c>
      <c r="I21" s="245">
        <f>H21*'5-BDI'!$E$29</f>
        <v>1769.712</v>
      </c>
      <c r="J21" s="246">
        <f t="shared" ref="J21" si="8">TRUNC(G21*H21,2)</f>
        <v>4140</v>
      </c>
      <c r="K21" s="247">
        <f t="shared" ref="K21" si="9">TRUNC(G21*I21,2)</f>
        <v>5309.13</v>
      </c>
    </row>
    <row r="22" spans="2:11" ht="22.8" customHeight="1" x14ac:dyDescent="0.25">
      <c r="B22" s="239" t="s">
        <v>202</v>
      </c>
      <c r="C22" s="145" t="str">
        <f>'4- COMP. PROPRIA'!$B$14</f>
        <v>CP-SP-02</v>
      </c>
      <c r="D22" s="240" t="s">
        <v>91</v>
      </c>
      <c r="E22" s="241" t="s">
        <v>201</v>
      </c>
      <c r="F22" s="249" t="s">
        <v>98</v>
      </c>
      <c r="G22" s="243">
        <v>1</v>
      </c>
      <c r="H22" s="244">
        <f>'4- COMP. PROPRIA'!$I$14</f>
        <v>1572.24</v>
      </c>
      <c r="I22" s="245">
        <f>H22*'5-BDI'!$E$29</f>
        <v>2016.2405759999999</v>
      </c>
      <c r="J22" s="246">
        <f t="shared" ref="J22" si="10">TRUNC(G22*H22,2)</f>
        <v>1572.24</v>
      </c>
      <c r="K22" s="247">
        <f t="shared" ref="K22" si="11">TRUNC(G22*I22,2)</f>
        <v>2016.24</v>
      </c>
    </row>
    <row r="23" spans="2:11" ht="15" customHeight="1" x14ac:dyDescent="0.25">
      <c r="B23" s="301" t="s">
        <v>113</v>
      </c>
      <c r="C23" s="302"/>
      <c r="D23" s="302"/>
      <c r="E23" s="302"/>
      <c r="F23" s="302"/>
      <c r="G23" s="302"/>
      <c r="H23" s="303"/>
      <c r="I23" s="117"/>
      <c r="J23" s="97">
        <f>SUM(J16:J22)</f>
        <v>50890.39</v>
      </c>
      <c r="K23" s="97">
        <f>SUM(K16:K22)</f>
        <v>65261.82</v>
      </c>
    </row>
    <row r="24" spans="2:11" ht="14.4" x14ac:dyDescent="0.25">
      <c r="B24" s="9" t="s">
        <v>95</v>
      </c>
      <c r="C24" s="10"/>
      <c r="D24" s="11"/>
      <c r="E24" s="12" t="s">
        <v>203</v>
      </c>
      <c r="F24" s="13"/>
      <c r="G24" s="14"/>
      <c r="H24" s="15"/>
      <c r="I24" s="15"/>
      <c r="J24" s="45"/>
      <c r="K24" s="85"/>
    </row>
    <row r="25" spans="2:11" ht="28.8" x14ac:dyDescent="0.25">
      <c r="B25" s="17" t="s">
        <v>204</v>
      </c>
      <c r="C25" s="79">
        <v>96617</v>
      </c>
      <c r="D25" s="146" t="s">
        <v>7</v>
      </c>
      <c r="E25" s="80" t="s">
        <v>107</v>
      </c>
      <c r="F25" s="83" t="s">
        <v>32</v>
      </c>
      <c r="G25" s="81">
        <v>200</v>
      </c>
      <c r="H25" s="82">
        <v>18.13</v>
      </c>
      <c r="I25" s="84">
        <f>H25*'5-BDI'!$E$29</f>
        <v>23.249911999999998</v>
      </c>
      <c r="J25" s="46">
        <f t="shared" ref="J25" si="12">TRUNC(G25*H25,2)</f>
        <v>3626</v>
      </c>
      <c r="K25" s="96">
        <f t="shared" ref="K25" si="13">TRUNC(G25*I25,2)</f>
        <v>4649.9799999999996</v>
      </c>
    </row>
    <row r="26" spans="2:11" ht="43.2" x14ac:dyDescent="0.25">
      <c r="B26" s="17" t="s">
        <v>132</v>
      </c>
      <c r="C26" s="79">
        <v>94993</v>
      </c>
      <c r="D26" s="146" t="s">
        <v>7</v>
      </c>
      <c r="E26" s="80" t="s">
        <v>104</v>
      </c>
      <c r="F26" s="83" t="s">
        <v>32</v>
      </c>
      <c r="G26" s="81">
        <v>4332.38</v>
      </c>
      <c r="H26" s="82">
        <v>95.57</v>
      </c>
      <c r="I26" s="84">
        <f>H26*'5-BDI'!$E$29</f>
        <v>122.55896799999999</v>
      </c>
      <c r="J26" s="46">
        <f t="shared" ref="J26:J30" si="14">TRUNC(G26*H26,2)</f>
        <v>414045.55</v>
      </c>
      <c r="K26" s="96">
        <f t="shared" ref="K26:K30" si="15">TRUNC(G26*I26,2)</f>
        <v>530972.02</v>
      </c>
    </row>
    <row r="27" spans="2:11" ht="28.8" x14ac:dyDescent="0.25">
      <c r="B27" s="17" t="s">
        <v>25</v>
      </c>
      <c r="C27" s="79">
        <v>93679</v>
      </c>
      <c r="D27" s="146" t="s">
        <v>7</v>
      </c>
      <c r="E27" s="80" t="s">
        <v>103</v>
      </c>
      <c r="F27" s="83" t="s">
        <v>32</v>
      </c>
      <c r="G27" s="81">
        <v>560.07000000000005</v>
      </c>
      <c r="H27" s="82">
        <v>97.29</v>
      </c>
      <c r="I27" s="84">
        <f>H27*'5-BDI'!$E$29</f>
        <v>124.764696</v>
      </c>
      <c r="J27" s="46">
        <f t="shared" si="14"/>
        <v>54489.21</v>
      </c>
      <c r="K27" s="96">
        <f t="shared" si="15"/>
        <v>69876.960000000006</v>
      </c>
    </row>
    <row r="28" spans="2:11" ht="28.8" x14ac:dyDescent="0.25">
      <c r="B28" s="17" t="s">
        <v>206</v>
      </c>
      <c r="C28" s="79">
        <v>96621</v>
      </c>
      <c r="D28" s="146" t="s">
        <v>7</v>
      </c>
      <c r="E28" s="80" t="s">
        <v>108</v>
      </c>
      <c r="F28" s="83" t="s">
        <v>26</v>
      </c>
      <c r="G28" s="81">
        <v>200</v>
      </c>
      <c r="H28" s="82">
        <v>203.08</v>
      </c>
      <c r="I28" s="84">
        <f>H28*'5-BDI'!$E$29</f>
        <v>260.42979200000002</v>
      </c>
      <c r="J28" s="46">
        <f t="shared" si="14"/>
        <v>40616</v>
      </c>
      <c r="K28" s="96">
        <f t="shared" si="15"/>
        <v>52085.95</v>
      </c>
    </row>
    <row r="29" spans="2:11" ht="14.4" x14ac:dyDescent="0.25">
      <c r="B29" s="248" t="s">
        <v>208</v>
      </c>
      <c r="C29" s="145" t="str">
        <f>'4- COMP. PROPRIA'!$B$36</f>
        <v>CP-PI-01</v>
      </c>
      <c r="D29" s="240" t="s">
        <v>91</v>
      </c>
      <c r="E29" s="241" t="str">
        <f>'4- COMP. PROPRIA'!$E$36</f>
        <v>REGULARIZAÇÃO DE SUPERFICIE DE CONCRETO APARENTE</v>
      </c>
      <c r="F29" s="242" t="s">
        <v>32</v>
      </c>
      <c r="G29" s="243">
        <v>4332.38</v>
      </c>
      <c r="H29" s="244">
        <f>'4- COMP. PROPRIA'!$I$36</f>
        <v>11</v>
      </c>
      <c r="I29" s="245">
        <f>H29*'5-BDI'!$E$29</f>
        <v>14.106400000000001</v>
      </c>
      <c r="J29" s="246">
        <f t="shared" si="14"/>
        <v>47656.18</v>
      </c>
      <c r="K29" s="247">
        <f t="shared" si="15"/>
        <v>61114.28</v>
      </c>
    </row>
    <row r="30" spans="2:11" ht="28.8" x14ac:dyDescent="0.25">
      <c r="B30" s="248" t="s">
        <v>211</v>
      </c>
      <c r="C30" s="145" t="str">
        <f>'4- COMP. PROPRIA'!$B$42</f>
        <v>CP-PI-02</v>
      </c>
      <c r="D30" s="240" t="s">
        <v>91</v>
      </c>
      <c r="E30" s="241" t="str">
        <f>'4- COMP. PROPRIA'!$E$42</f>
        <v>JUNTA PLASTICA DE DILATAÇÃO PARA PISO DE CONCRETO - FORNECIMENTO E INSTALAÇÃO</v>
      </c>
      <c r="F30" s="242" t="s">
        <v>99</v>
      </c>
      <c r="G30" s="243">
        <v>500</v>
      </c>
      <c r="H30" s="244">
        <f>'4- COMP. PROPRIA'!$I$42</f>
        <v>6.31</v>
      </c>
      <c r="I30" s="245">
        <f>H30*'5-BDI'!$E$29</f>
        <v>8.0919439999999998</v>
      </c>
      <c r="J30" s="246">
        <f t="shared" si="14"/>
        <v>3155</v>
      </c>
      <c r="K30" s="247">
        <f t="shared" si="15"/>
        <v>4045.97</v>
      </c>
    </row>
    <row r="31" spans="2:11" ht="28.8" x14ac:dyDescent="0.25">
      <c r="B31" s="17" t="s">
        <v>212</v>
      </c>
      <c r="C31" s="79">
        <v>94263</v>
      </c>
      <c r="D31" s="146" t="s">
        <v>7</v>
      </c>
      <c r="E31" s="80" t="s">
        <v>123</v>
      </c>
      <c r="F31" s="83" t="s">
        <v>15</v>
      </c>
      <c r="G31" s="81">
        <v>300</v>
      </c>
      <c r="H31" s="82">
        <v>32.909999999999997</v>
      </c>
      <c r="I31" s="84">
        <f>H31*'5-BDI'!$E$29</f>
        <v>42.203783999999992</v>
      </c>
      <c r="J31" s="46">
        <f t="shared" ref="J31:J32" si="16">TRUNC(G31*H31,2)</f>
        <v>9873</v>
      </c>
      <c r="K31" s="96">
        <f t="shared" ref="K31:K32" si="17">TRUNC(G31*I31,2)</f>
        <v>12661.13</v>
      </c>
    </row>
    <row r="32" spans="2:11" ht="28.8" x14ac:dyDescent="0.25">
      <c r="B32" s="17" t="s">
        <v>213</v>
      </c>
      <c r="C32" s="79">
        <v>94264</v>
      </c>
      <c r="D32" s="146" t="s">
        <v>7</v>
      </c>
      <c r="E32" s="80" t="s">
        <v>124</v>
      </c>
      <c r="F32" s="83" t="s">
        <v>15</v>
      </c>
      <c r="G32" s="81">
        <v>150</v>
      </c>
      <c r="H32" s="82">
        <v>35.75</v>
      </c>
      <c r="I32" s="84">
        <f>H32*'5-BDI'!$E$29</f>
        <v>45.845799999999997</v>
      </c>
      <c r="J32" s="46">
        <f t="shared" si="16"/>
        <v>5362.5</v>
      </c>
      <c r="K32" s="96">
        <f t="shared" si="17"/>
        <v>6876.87</v>
      </c>
    </row>
    <row r="33" spans="2:11" ht="14.4" customHeight="1" x14ac:dyDescent="0.25">
      <c r="B33" s="301" t="s">
        <v>113</v>
      </c>
      <c r="C33" s="302"/>
      <c r="D33" s="302"/>
      <c r="E33" s="302"/>
      <c r="F33" s="302"/>
      <c r="G33" s="302"/>
      <c r="H33" s="303"/>
      <c r="I33" s="117"/>
      <c r="J33" s="97">
        <f>TRUNC(SUM(J25:J32),2)</f>
        <v>578823.43999999994</v>
      </c>
      <c r="K33" s="97">
        <f>TRUNC(SUM(K25:K32),2)</f>
        <v>742283.16</v>
      </c>
    </row>
    <row r="34" spans="2:11" ht="15" customHeight="1" x14ac:dyDescent="0.25">
      <c r="B34" s="9" t="s">
        <v>53</v>
      </c>
      <c r="C34" s="10"/>
      <c r="D34" s="11"/>
      <c r="E34" s="12" t="s">
        <v>214</v>
      </c>
      <c r="F34" s="13"/>
      <c r="G34" s="14"/>
      <c r="H34" s="15"/>
      <c r="I34" s="15"/>
      <c r="J34" s="45"/>
      <c r="K34" s="85"/>
    </row>
    <row r="35" spans="2:11" ht="28.8" x14ac:dyDescent="0.25">
      <c r="B35" s="17" t="s">
        <v>24</v>
      </c>
      <c r="C35" s="79">
        <v>102492</v>
      </c>
      <c r="D35" s="146" t="s">
        <v>7</v>
      </c>
      <c r="E35" s="80" t="s">
        <v>149</v>
      </c>
      <c r="F35" s="83" t="s">
        <v>32</v>
      </c>
      <c r="G35" s="81">
        <v>4332.38</v>
      </c>
      <c r="H35" s="82">
        <v>19.86</v>
      </c>
      <c r="I35" s="84">
        <f>H35*'5-BDI'!$E$29</f>
        <v>25.468463999999997</v>
      </c>
      <c r="J35" s="46">
        <f>TRUNC(G35*H35,2)</f>
        <v>86041.06</v>
      </c>
      <c r="K35" s="96">
        <f t="shared" ref="K35:K36" si="18">TRUNC(G35*I35,2)</f>
        <v>110339.06</v>
      </c>
    </row>
    <row r="36" spans="2:11" ht="14.4" x14ac:dyDescent="0.25">
      <c r="B36" s="17" t="s">
        <v>126</v>
      </c>
      <c r="C36" s="79">
        <v>100717</v>
      </c>
      <c r="D36" s="144" t="s">
        <v>7</v>
      </c>
      <c r="E36" s="80" t="s">
        <v>138</v>
      </c>
      <c r="F36" s="83" t="s">
        <v>32</v>
      </c>
      <c r="G36" s="81">
        <v>100</v>
      </c>
      <c r="H36" s="82">
        <v>7.49</v>
      </c>
      <c r="I36" s="84">
        <f>H36*'5-BDI'!$E$29</f>
        <v>9.6051760000000002</v>
      </c>
      <c r="J36" s="46">
        <f>TRUNC(G36*H36,2)</f>
        <v>749</v>
      </c>
      <c r="K36" s="96">
        <f t="shared" si="18"/>
        <v>960.51</v>
      </c>
    </row>
    <row r="37" spans="2:11" ht="43.2" x14ac:dyDescent="0.25">
      <c r="B37" s="17" t="s">
        <v>216</v>
      </c>
      <c r="C37" s="79">
        <v>100757</v>
      </c>
      <c r="D37" s="144" t="s">
        <v>7</v>
      </c>
      <c r="E37" s="80" t="s">
        <v>148</v>
      </c>
      <c r="F37" s="83" t="s">
        <v>32</v>
      </c>
      <c r="G37" s="81">
        <v>200</v>
      </c>
      <c r="H37" s="82">
        <v>38.630000000000003</v>
      </c>
      <c r="I37" s="84">
        <f>H37*'5-BDI'!$E$29</f>
        <v>49.539112000000003</v>
      </c>
      <c r="J37" s="46">
        <f>TRUNC(G37*H37,2)</f>
        <v>7726</v>
      </c>
      <c r="K37" s="96">
        <f t="shared" ref="K37" si="19">TRUNC(G37*I37,2)</f>
        <v>9907.82</v>
      </c>
    </row>
    <row r="38" spans="2:11" ht="14.4" customHeight="1" x14ac:dyDescent="0.25">
      <c r="B38" s="301" t="s">
        <v>113</v>
      </c>
      <c r="C38" s="302"/>
      <c r="D38" s="302"/>
      <c r="E38" s="302"/>
      <c r="F38" s="302"/>
      <c r="G38" s="302"/>
      <c r="H38" s="303"/>
      <c r="I38" s="117"/>
      <c r="J38" s="47">
        <f>SUM(J35:J37)</f>
        <v>94516.06</v>
      </c>
      <c r="K38" s="47">
        <f>SUM(K35:K37)</f>
        <v>121207.38999999998</v>
      </c>
    </row>
    <row r="39" spans="2:11" s="88" customFormat="1" ht="14.4" x14ac:dyDescent="0.25">
      <c r="B39" s="9" t="s">
        <v>109</v>
      </c>
      <c r="C39" s="10"/>
      <c r="D39" s="11"/>
      <c r="E39" s="12" t="s">
        <v>219</v>
      </c>
      <c r="F39" s="13"/>
      <c r="G39" s="14"/>
      <c r="H39" s="15"/>
      <c r="I39" s="15"/>
      <c r="J39" s="45"/>
      <c r="K39" s="85"/>
    </row>
    <row r="40" spans="2:11" s="88" customFormat="1" ht="43.2" x14ac:dyDescent="0.25">
      <c r="B40" s="17" t="s">
        <v>127</v>
      </c>
      <c r="C40" s="79">
        <v>101534</v>
      </c>
      <c r="D40" s="144" t="s">
        <v>7</v>
      </c>
      <c r="E40" s="80" t="s">
        <v>134</v>
      </c>
      <c r="F40" s="83" t="s">
        <v>28</v>
      </c>
      <c r="G40" s="81">
        <v>1</v>
      </c>
      <c r="H40" s="82">
        <v>1499.26</v>
      </c>
      <c r="I40" s="84">
        <f>H40*'5-BDI'!$E$29</f>
        <v>1922.651024</v>
      </c>
      <c r="J40" s="46">
        <f t="shared" ref="J40" si="20">TRUNC(G40*H40,2)</f>
        <v>1499.26</v>
      </c>
      <c r="K40" s="96">
        <f t="shared" ref="K40" si="21">TRUNC(G40*I40,2)</f>
        <v>1922.65</v>
      </c>
    </row>
    <row r="41" spans="2:11" ht="28.8" x14ac:dyDescent="0.25">
      <c r="B41" s="17" t="s">
        <v>128</v>
      </c>
      <c r="C41" s="79">
        <v>93008</v>
      </c>
      <c r="D41" s="144" t="s">
        <v>7</v>
      </c>
      <c r="E41" s="80" t="s">
        <v>145</v>
      </c>
      <c r="F41" s="83" t="s">
        <v>15</v>
      </c>
      <c r="G41" s="81">
        <v>200</v>
      </c>
      <c r="H41" s="82">
        <v>15.83</v>
      </c>
      <c r="I41" s="84">
        <f>H41*'5-BDI'!$E$29</f>
        <v>20.300391999999999</v>
      </c>
      <c r="J41" s="46">
        <f t="shared" ref="J41:J43" si="22">TRUNC(G41*H41,2)</f>
        <v>3166</v>
      </c>
      <c r="K41" s="96">
        <f t="shared" ref="K41:K43" si="23">TRUNC(G41*I41,2)</f>
        <v>4060.07</v>
      </c>
    </row>
    <row r="42" spans="2:11" ht="28.8" x14ac:dyDescent="0.25">
      <c r="B42" s="17" t="s">
        <v>150</v>
      </c>
      <c r="C42" s="79">
        <v>91928</v>
      </c>
      <c r="D42" s="144" t="s">
        <v>7</v>
      </c>
      <c r="E42" s="80" t="s">
        <v>102</v>
      </c>
      <c r="F42" s="83" t="s">
        <v>15</v>
      </c>
      <c r="G42" s="81">
        <v>1000</v>
      </c>
      <c r="H42" s="82">
        <v>5.94</v>
      </c>
      <c r="I42" s="84">
        <f>H42*'5-BDI'!$E$29</f>
        <v>7.6174560000000007</v>
      </c>
      <c r="J42" s="46">
        <f t="shared" ref="J42" si="24">TRUNC(G42*H42,2)</f>
        <v>5940</v>
      </c>
      <c r="K42" s="96">
        <f t="shared" ref="K42" si="25">TRUNC(G42*I42,2)</f>
        <v>7617.45</v>
      </c>
    </row>
    <row r="43" spans="2:11" ht="28.8" x14ac:dyDescent="0.25">
      <c r="B43" s="17" t="s">
        <v>218</v>
      </c>
      <c r="C43" s="79">
        <v>102085</v>
      </c>
      <c r="D43" s="144" t="s">
        <v>7</v>
      </c>
      <c r="E43" s="238" t="s">
        <v>135</v>
      </c>
      <c r="F43" s="83" t="s">
        <v>98</v>
      </c>
      <c r="G43" s="81">
        <v>20</v>
      </c>
      <c r="H43" s="82">
        <v>203.69</v>
      </c>
      <c r="I43" s="84">
        <f>H43*'5-BDI'!$E$29</f>
        <v>261.21205600000002</v>
      </c>
      <c r="J43" s="46">
        <f t="shared" si="22"/>
        <v>4073.8</v>
      </c>
      <c r="K43" s="96">
        <f t="shared" si="23"/>
        <v>5224.24</v>
      </c>
    </row>
    <row r="44" spans="2:11" s="88" customFormat="1" ht="14.4" customHeight="1" x14ac:dyDescent="0.25">
      <c r="B44" s="301" t="s">
        <v>113</v>
      </c>
      <c r="C44" s="302"/>
      <c r="D44" s="302"/>
      <c r="E44" s="302"/>
      <c r="F44" s="302"/>
      <c r="G44" s="302"/>
      <c r="H44" s="303"/>
      <c r="I44" s="117"/>
      <c r="J44" s="47">
        <f>SUM(J40:J43)</f>
        <v>14679.060000000001</v>
      </c>
      <c r="K44" s="97">
        <f>TRUNC(SUM(K40:K43),2)</f>
        <v>18824.41</v>
      </c>
    </row>
    <row r="45" spans="2:11" s="89" customFormat="1" ht="29.25" customHeight="1" x14ac:dyDescent="0.25">
      <c r="B45" s="9" t="s">
        <v>54</v>
      </c>
      <c r="C45" s="10"/>
      <c r="D45" s="11"/>
      <c r="E45" s="12" t="s">
        <v>220</v>
      </c>
      <c r="F45" s="13"/>
      <c r="G45" s="14"/>
      <c r="H45" s="15"/>
      <c r="I45" s="15"/>
      <c r="J45" s="45"/>
      <c r="K45" s="85"/>
    </row>
    <row r="46" spans="2:11" s="89" customFormat="1" ht="28.8" x14ac:dyDescent="0.25">
      <c r="B46" s="17" t="s">
        <v>129</v>
      </c>
      <c r="C46" s="79">
        <v>95635</v>
      </c>
      <c r="D46" s="144" t="s">
        <v>7</v>
      </c>
      <c r="E46" s="80" t="s">
        <v>131</v>
      </c>
      <c r="F46" s="83" t="s">
        <v>28</v>
      </c>
      <c r="G46" s="81">
        <v>1</v>
      </c>
      <c r="H46" s="82">
        <v>194.73</v>
      </c>
      <c r="I46" s="84">
        <f>H46*'5-BDI'!$E$29</f>
        <v>249.72175199999998</v>
      </c>
      <c r="J46" s="46">
        <f t="shared" ref="J46:J48" si="26">TRUNC(G46*H46,2)</f>
        <v>194.73</v>
      </c>
      <c r="K46" s="96">
        <f t="shared" ref="K46:K48" si="27">TRUNC(G46*I46,2)</f>
        <v>249.72</v>
      </c>
    </row>
    <row r="47" spans="2:11" s="88" customFormat="1" ht="57.6" x14ac:dyDescent="0.25">
      <c r="B47" s="17" t="s">
        <v>221</v>
      </c>
      <c r="C47" s="79">
        <v>91785</v>
      </c>
      <c r="D47" s="144" t="s">
        <v>7</v>
      </c>
      <c r="E47" s="80" t="s">
        <v>38</v>
      </c>
      <c r="F47" s="83" t="s">
        <v>15</v>
      </c>
      <c r="G47" s="81">
        <v>200</v>
      </c>
      <c r="H47" s="82">
        <v>39.94</v>
      </c>
      <c r="I47" s="84">
        <f>H47*'5-BDI'!$E$29</f>
        <v>51.219055999999995</v>
      </c>
      <c r="J47" s="46">
        <f t="shared" si="26"/>
        <v>7988</v>
      </c>
      <c r="K47" s="96">
        <f t="shared" si="27"/>
        <v>10243.81</v>
      </c>
    </row>
    <row r="48" spans="2:11" ht="28.8" x14ac:dyDescent="0.25">
      <c r="B48" s="17" t="s">
        <v>222</v>
      </c>
      <c r="C48" s="79">
        <v>89353</v>
      </c>
      <c r="D48" s="144" t="s">
        <v>7</v>
      </c>
      <c r="E48" s="80" t="s">
        <v>146</v>
      </c>
      <c r="F48" s="83" t="s">
        <v>28</v>
      </c>
      <c r="G48" s="81">
        <v>4</v>
      </c>
      <c r="H48" s="82">
        <v>31.71</v>
      </c>
      <c r="I48" s="84">
        <f>H48*'5-BDI'!$E$29</f>
        <v>40.664904</v>
      </c>
      <c r="J48" s="46">
        <f t="shared" si="26"/>
        <v>126.84</v>
      </c>
      <c r="K48" s="96">
        <f t="shared" si="27"/>
        <v>162.65</v>
      </c>
    </row>
    <row r="49" spans="2:11" ht="28.8" x14ac:dyDescent="0.25">
      <c r="B49" s="17" t="s">
        <v>223</v>
      </c>
      <c r="C49" s="79">
        <v>86913</v>
      </c>
      <c r="D49" s="144" t="s">
        <v>7</v>
      </c>
      <c r="E49" s="80" t="s">
        <v>136</v>
      </c>
      <c r="F49" s="83" t="s">
        <v>28</v>
      </c>
      <c r="G49" s="81">
        <v>4</v>
      </c>
      <c r="H49" s="82">
        <v>54.31</v>
      </c>
      <c r="I49" s="84">
        <f>H49*'5-BDI'!$E$29</f>
        <v>69.647143999999997</v>
      </c>
      <c r="J49" s="46">
        <f t="shared" ref="J49" si="28">TRUNC(G49*H49,2)</f>
        <v>217.24</v>
      </c>
      <c r="K49" s="96">
        <f t="shared" ref="K49" si="29">TRUNC(G49*I49,2)</f>
        <v>278.58</v>
      </c>
    </row>
    <row r="50" spans="2:11" ht="14.4" x14ac:dyDescent="0.25">
      <c r="B50" s="301" t="s">
        <v>113</v>
      </c>
      <c r="C50" s="302"/>
      <c r="D50" s="302"/>
      <c r="E50" s="302"/>
      <c r="F50" s="302"/>
      <c r="G50" s="302"/>
      <c r="H50" s="303"/>
      <c r="I50" s="117"/>
      <c r="J50" s="47">
        <f>SUM(J46:J49)</f>
        <v>8526.81</v>
      </c>
      <c r="K50" s="97">
        <f>TRUNC(SUM(K46:K49),2)</f>
        <v>10934.76</v>
      </c>
    </row>
    <row r="51" spans="2:11" ht="14.4" x14ac:dyDescent="0.25">
      <c r="B51" s="9" t="s">
        <v>55</v>
      </c>
      <c r="C51" s="10"/>
      <c r="D51" s="11"/>
      <c r="E51" s="12" t="s">
        <v>125</v>
      </c>
      <c r="F51" s="13"/>
      <c r="G51" s="14"/>
      <c r="H51" s="15"/>
      <c r="I51" s="15"/>
      <c r="J51" s="45"/>
      <c r="K51" s="85"/>
    </row>
    <row r="52" spans="2:11" ht="14.4" x14ac:dyDescent="0.25">
      <c r="B52" s="17" t="s">
        <v>23</v>
      </c>
      <c r="C52" s="79">
        <v>7253</v>
      </c>
      <c r="D52" s="144" t="s">
        <v>7</v>
      </c>
      <c r="E52" s="80" t="s">
        <v>179</v>
      </c>
      <c r="F52" s="83" t="s">
        <v>97</v>
      </c>
      <c r="G52" s="81">
        <v>471.3</v>
      </c>
      <c r="H52" s="82">
        <v>160.71</v>
      </c>
      <c r="I52" s="84">
        <f>H52*'5-BDI'!$E$29</f>
        <v>206.094504</v>
      </c>
      <c r="J52" s="46">
        <f t="shared" ref="J52:J56" si="30">TRUNC(G52*H52,2)</f>
        <v>75742.62</v>
      </c>
      <c r="K52" s="96">
        <f t="shared" ref="K52:K56" si="31">TRUNC(G52*I52,2)</f>
        <v>97132.33</v>
      </c>
    </row>
    <row r="53" spans="2:11" ht="28.8" x14ac:dyDescent="0.25">
      <c r="B53" s="17" t="s">
        <v>224</v>
      </c>
      <c r="C53" s="79">
        <v>103946</v>
      </c>
      <c r="D53" s="144" t="s">
        <v>7</v>
      </c>
      <c r="E53" s="238" t="s">
        <v>245</v>
      </c>
      <c r="F53" s="83" t="s">
        <v>32</v>
      </c>
      <c r="G53" s="81">
        <v>9000</v>
      </c>
      <c r="H53" s="82">
        <v>18.170000000000002</v>
      </c>
      <c r="I53" s="84">
        <f>H53*'5-BDI'!$E$29</f>
        <v>23.301208000000003</v>
      </c>
      <c r="J53" s="46">
        <f t="shared" ref="J53:J55" si="32">TRUNC(G53*H53,2)</f>
        <v>163530</v>
      </c>
      <c r="K53" s="96">
        <f t="shared" ref="K53:K55" si="33">TRUNC(G53*I53,2)</f>
        <v>209710.87</v>
      </c>
    </row>
    <row r="54" spans="2:11" ht="14.4" x14ac:dyDescent="0.25">
      <c r="B54" s="17" t="s">
        <v>225</v>
      </c>
      <c r="C54" s="79">
        <v>98505</v>
      </c>
      <c r="D54" s="144" t="s">
        <v>7</v>
      </c>
      <c r="E54" s="80" t="s">
        <v>120</v>
      </c>
      <c r="F54" s="83" t="s">
        <v>32</v>
      </c>
      <c r="G54" s="81">
        <v>150</v>
      </c>
      <c r="H54" s="82">
        <v>104.29</v>
      </c>
      <c r="I54" s="84">
        <f>H54*'5-BDI'!$E$29</f>
        <v>133.74149600000001</v>
      </c>
      <c r="J54" s="46">
        <f t="shared" si="32"/>
        <v>15643.5</v>
      </c>
      <c r="K54" s="96">
        <f t="shared" si="33"/>
        <v>20061.22</v>
      </c>
    </row>
    <row r="55" spans="2:11" ht="14.4" x14ac:dyDescent="0.25">
      <c r="B55" s="17" t="s">
        <v>226</v>
      </c>
      <c r="C55" s="79">
        <v>98509</v>
      </c>
      <c r="D55" s="144" t="s">
        <v>7</v>
      </c>
      <c r="E55" s="80" t="s">
        <v>117</v>
      </c>
      <c r="F55" s="83" t="s">
        <v>28</v>
      </c>
      <c r="G55" s="81">
        <v>20</v>
      </c>
      <c r="H55" s="82">
        <v>73.33</v>
      </c>
      <c r="I55" s="84">
        <f>H55*'5-BDI'!$E$29</f>
        <v>94.038392000000002</v>
      </c>
      <c r="J55" s="46">
        <f t="shared" si="32"/>
        <v>1466.6</v>
      </c>
      <c r="K55" s="96">
        <f t="shared" si="33"/>
        <v>1880.76</v>
      </c>
    </row>
    <row r="56" spans="2:11" ht="28.8" x14ac:dyDescent="0.25">
      <c r="B56" s="17" t="s">
        <v>226</v>
      </c>
      <c r="C56" s="79">
        <v>98516</v>
      </c>
      <c r="D56" s="144" t="s">
        <v>7</v>
      </c>
      <c r="E56" s="80" t="s">
        <v>118</v>
      </c>
      <c r="F56" s="83" t="s">
        <v>28</v>
      </c>
      <c r="G56" s="81">
        <v>20</v>
      </c>
      <c r="H56" s="82">
        <v>385.71</v>
      </c>
      <c r="I56" s="84">
        <f>H56*'5-BDI'!$E$29</f>
        <v>494.63450399999999</v>
      </c>
      <c r="J56" s="46">
        <f t="shared" si="30"/>
        <v>7714.2</v>
      </c>
      <c r="K56" s="96">
        <f t="shared" si="31"/>
        <v>9892.69</v>
      </c>
    </row>
    <row r="57" spans="2:11" ht="14.4" x14ac:dyDescent="0.25">
      <c r="B57" s="301" t="s">
        <v>114</v>
      </c>
      <c r="C57" s="302"/>
      <c r="D57" s="302"/>
      <c r="E57" s="302"/>
      <c r="F57" s="302"/>
      <c r="G57" s="302"/>
      <c r="H57" s="303"/>
      <c r="I57" s="117"/>
      <c r="J57" s="47">
        <f>TRUNC(SUM(J52:J56),2)</f>
        <v>264096.92</v>
      </c>
      <c r="K57" s="47">
        <f>TRUNC(SUM(K52:K56),2)</f>
        <v>338677.87</v>
      </c>
    </row>
    <row r="58" spans="2:11" ht="14.4" x14ac:dyDescent="0.25">
      <c r="B58" s="9" t="s">
        <v>227</v>
      </c>
      <c r="C58" s="10"/>
      <c r="D58" s="11"/>
      <c r="E58" s="12" t="s">
        <v>215</v>
      </c>
      <c r="F58" s="13"/>
      <c r="G58" s="14"/>
      <c r="H58" s="15"/>
      <c r="I58" s="15"/>
      <c r="J58" s="45"/>
      <c r="K58" s="85"/>
    </row>
    <row r="59" spans="2:11" ht="14.4" x14ac:dyDescent="0.25">
      <c r="B59" s="248" t="s">
        <v>230</v>
      </c>
      <c r="C59" s="145" t="str">
        <f>'4- COMP. PROPRIA'!$B$52</f>
        <v>CP-DIV-01</v>
      </c>
      <c r="D59" s="240" t="s">
        <v>91</v>
      </c>
      <c r="E59" s="241" t="str">
        <f>'4- COMP. PROPRIA'!$E$52</f>
        <v>PORTICO VÁRZEA GRANDE</v>
      </c>
      <c r="F59" s="242" t="s">
        <v>98</v>
      </c>
      <c r="G59" s="243">
        <v>2</v>
      </c>
      <c r="H59" s="244">
        <f>'4- COMP. PROPRIA'!$I$52</f>
        <v>217108.81999999998</v>
      </c>
      <c r="I59" s="245">
        <f>H59*'5-BDI'!$E$29</f>
        <v>278420.35076799995</v>
      </c>
      <c r="J59" s="246">
        <f t="shared" ref="J59" si="34">TRUNC(G59*H59,2)</f>
        <v>434217.64</v>
      </c>
      <c r="K59" s="247">
        <f t="shared" ref="K59" si="35">TRUNC(G59*I59,2)</f>
        <v>556840.69999999995</v>
      </c>
    </row>
    <row r="60" spans="2:11" ht="14.4" x14ac:dyDescent="0.25">
      <c r="B60" s="248" t="s">
        <v>231</v>
      </c>
      <c r="C60" s="145" t="str">
        <f>'4- COMP. PROPRIA'!$B$61</f>
        <v>CP-DIV-02</v>
      </c>
      <c r="D60" s="240" t="s">
        <v>91</v>
      </c>
      <c r="E60" s="241" t="str">
        <f>'4- COMP. PROPRIA'!$E$61</f>
        <v>BASE REDE VÁRZEA GRANDENSE</v>
      </c>
      <c r="F60" s="242" t="s">
        <v>98</v>
      </c>
      <c r="G60" s="243">
        <v>1</v>
      </c>
      <c r="H60" s="244">
        <f>'4- COMP. PROPRIA'!$I$61</f>
        <v>53526</v>
      </c>
      <c r="I60" s="245">
        <f>H60*'5-BDI'!$E$29</f>
        <v>68641.742400000003</v>
      </c>
      <c r="J60" s="246">
        <f t="shared" ref="J60" si="36">TRUNC(G60*H60,2)</f>
        <v>53526</v>
      </c>
      <c r="K60" s="247">
        <f t="shared" ref="K60" si="37">TRUNC(G60*I60,2)</f>
        <v>68641.740000000005</v>
      </c>
    </row>
    <row r="61" spans="2:11" ht="14.4" x14ac:dyDescent="0.25">
      <c r="B61" s="248" t="s">
        <v>234</v>
      </c>
      <c r="C61" s="145" t="str">
        <f>'4- COMP. PROPRIA'!$B$67</f>
        <v>CP-DIV-03</v>
      </c>
      <c r="D61" s="240" t="s">
        <v>91</v>
      </c>
      <c r="E61" s="241" t="str">
        <f>'4- COMP. PROPRIA'!$E$67</f>
        <v>BASE LAGARTO</v>
      </c>
      <c r="F61" s="242" t="s">
        <v>98</v>
      </c>
      <c r="G61" s="243">
        <v>1</v>
      </c>
      <c r="H61" s="244">
        <f>'4- COMP. PROPRIA'!$I$67</f>
        <v>22914.760000000002</v>
      </c>
      <c r="I61" s="245">
        <f>H61*'5-BDI'!$E$29</f>
        <v>29385.888224000002</v>
      </c>
      <c r="J61" s="246">
        <f t="shared" ref="J61:J62" si="38">TRUNC(G61*H61,2)</f>
        <v>22914.76</v>
      </c>
      <c r="K61" s="247">
        <f t="shared" ref="K61:K62" si="39">TRUNC(G61*I61,2)</f>
        <v>29385.88</v>
      </c>
    </row>
    <row r="62" spans="2:11" ht="14.4" x14ac:dyDescent="0.25">
      <c r="B62" s="17" t="s">
        <v>237</v>
      </c>
      <c r="C62" s="79">
        <v>10848</v>
      </c>
      <c r="D62" s="144" t="s">
        <v>7</v>
      </c>
      <c r="E62" s="80" t="s">
        <v>175</v>
      </c>
      <c r="F62" s="83" t="s">
        <v>98</v>
      </c>
      <c r="G62" s="81">
        <v>1</v>
      </c>
      <c r="H62" s="82">
        <v>1341.68</v>
      </c>
      <c r="I62" s="84">
        <f>H62*'5-BDI'!$E$29</f>
        <v>1720.570432</v>
      </c>
      <c r="J62" s="46">
        <f t="shared" si="38"/>
        <v>1341.68</v>
      </c>
      <c r="K62" s="96">
        <f t="shared" si="39"/>
        <v>1720.57</v>
      </c>
    </row>
    <row r="63" spans="2:11" ht="14.4" x14ac:dyDescent="0.25">
      <c r="B63" s="17" t="s">
        <v>238</v>
      </c>
      <c r="C63" s="79">
        <v>99814</v>
      </c>
      <c r="D63" s="144" t="s">
        <v>7</v>
      </c>
      <c r="E63" s="80" t="s">
        <v>140</v>
      </c>
      <c r="F63" s="83" t="s">
        <v>32</v>
      </c>
      <c r="G63" s="81">
        <v>5000</v>
      </c>
      <c r="H63" s="82">
        <v>1.48</v>
      </c>
      <c r="I63" s="84">
        <f>H63*'5-BDI'!$E$29</f>
        <v>1.8979519999999999</v>
      </c>
      <c r="J63" s="46">
        <f t="shared" ref="J63" si="40">TRUNC(G63*H63,2)</f>
        <v>7400</v>
      </c>
      <c r="K63" s="96">
        <f t="shared" ref="K63" si="41">TRUNC(G63*I63,2)</f>
        <v>9489.76</v>
      </c>
    </row>
    <row r="64" spans="2:11" ht="15" thickBot="1" x14ac:dyDescent="0.35">
      <c r="B64" s="304" t="s">
        <v>114</v>
      </c>
      <c r="C64" s="304"/>
      <c r="D64" s="304"/>
      <c r="E64" s="304"/>
      <c r="F64" s="304"/>
      <c r="G64" s="304"/>
      <c r="H64" s="305"/>
      <c r="I64" s="117"/>
      <c r="J64" s="47">
        <f>TRUNC(SUM(J59:J63),2)</f>
        <v>519400.08</v>
      </c>
      <c r="K64" s="47">
        <f>TRUNC(SUM(K59:K63),2)</f>
        <v>666078.65</v>
      </c>
    </row>
    <row r="65" spans="2:11" ht="15" thickBot="1" x14ac:dyDescent="0.3">
      <c r="B65" s="298" t="s">
        <v>16</v>
      </c>
      <c r="C65" s="299"/>
      <c r="D65" s="299"/>
      <c r="E65" s="299"/>
      <c r="F65" s="299"/>
      <c r="G65" s="299"/>
      <c r="H65" s="300"/>
      <c r="I65" s="45"/>
      <c r="J65" s="45">
        <f>J14+J23+J33+J44+J50+J57+J64+J38</f>
        <v>1568550.36</v>
      </c>
      <c r="K65" s="85"/>
    </row>
    <row r="66" spans="2:11" ht="15" thickBot="1" x14ac:dyDescent="0.3">
      <c r="B66" s="298" t="s">
        <v>9</v>
      </c>
      <c r="C66" s="299"/>
      <c r="D66" s="299"/>
      <c r="E66" s="299"/>
      <c r="F66" s="299"/>
      <c r="G66" s="299"/>
      <c r="H66" s="300"/>
      <c r="I66" s="98"/>
      <c r="J66" s="98"/>
      <c r="K66" s="99">
        <f>K64+K57+K50+K44+K38+K33+K23+K14</f>
        <v>2011508.8600000003</v>
      </c>
    </row>
    <row r="67" spans="2:11" x14ac:dyDescent="0.25">
      <c r="B67" s="100"/>
      <c r="K67" s="101"/>
    </row>
    <row r="68" spans="2:11" x14ac:dyDescent="0.25">
      <c r="B68" s="100"/>
      <c r="K68" s="101"/>
    </row>
    <row r="69" spans="2:11" ht="14.4" x14ac:dyDescent="0.3">
      <c r="B69" s="100"/>
      <c r="C69" s="27" t="s">
        <v>239</v>
      </c>
      <c r="D69" s="75"/>
      <c r="E69" s="23"/>
      <c r="F69" s="93"/>
      <c r="K69" s="101"/>
    </row>
    <row r="70" spans="2:11" ht="15" thickBot="1" x14ac:dyDescent="0.35">
      <c r="B70" s="102"/>
      <c r="C70" s="28" t="s">
        <v>240</v>
      </c>
      <c r="D70" s="103"/>
      <c r="E70" s="26"/>
      <c r="F70" s="104"/>
      <c r="G70" s="105"/>
      <c r="H70" s="106"/>
      <c r="I70" s="106"/>
      <c r="J70" s="107"/>
      <c r="K70" s="108"/>
    </row>
  </sheetData>
  <protectedRanges>
    <protectedRange password="C715" sqref="B51:K51 C23 C38 C33 C44 C14 C50" name="Intervalo3" securityDescriptor="O:WDG:WDD:(A;;CC;;;S-1-5-21-331323738-3957049979-2397494211-500)"/>
    <protectedRange sqref="B51 G51" name="Intervalo2"/>
    <protectedRange password="C715" sqref="E33 E57 B44:C44 B57:C57 B23:C23 E23 G23:H23 B14:C14 E14 G33:I34 G38:I39 B38:C38 E38 E44 G14:H14 G57:I57 B33:C33 G44:I45 B50:C50 E50 G50:I50" name="Intervalo3_18" securityDescriptor="O:WDG:WDD:(A;;CC;;;S-1-5-21-331323738-3957049979-2397494211-500)"/>
    <protectedRange sqref="G57:I57 G33:I33 G44:I44 B57 B23 G23:H23 B14 B38 G38:I38 B33 G14:H14 B44 G50:I50 B50" name="Intervalo2_16"/>
    <protectedRange password="C715" sqref="B33 B44 B57 B23 B38 B14 B50" name="Intervalo3_1_2_1" securityDescriptor="O:WDG:WDD:(A;;CC;;;S-1-5-21-331323738-3957049979-2397494211-500)"/>
    <protectedRange sqref="B33 B44 B57 B23 B38 B14 B50" name="Intervalo2_1_2"/>
    <protectedRange password="C715" sqref="F14 F33 F44 F57 F23 F38 F50" name="Intervalo3_4_1_1_5" securityDescriptor="O:WDG:WDD:(A;;CC;;;S-1-5-21-331323738-3957049979-2397494211-500)"/>
    <protectedRange password="C715" sqref="B64" name="Intervalo3_19" securityDescriptor="O:WDG:WDD:(A;;CC;;;S-1-5-21-331323738-3957049979-2397494211-500)"/>
    <protectedRange sqref="B64" name="Intervalo2_17"/>
    <protectedRange password="C715" sqref="B64" name="Intervalo3_1_3" securityDescriptor="O:WDG:WDD:(A;;CC;;;S-1-5-21-331323738-3957049979-2397494211-500)"/>
    <protectedRange sqref="B64" name="Intervalo2_1_3"/>
    <protectedRange password="C715" sqref="F64" name="Intervalo3_8_7" securityDescriptor="O:WDG:WDD:(A;;CC;;;S-1-5-21-331323738-3957049979-2397494211-500)"/>
    <protectedRange password="C715" sqref="F64" name="Intervalo3_3_1_7" securityDescriptor="O:WDG:WDD:(A;;CC;;;S-1-5-21-331323738-3957049979-2397494211-500)"/>
    <protectedRange password="C715" sqref="F64" name="Intervalo3_4_1_1_1_1_7" securityDescriptor="O:WDG:WDD:(A;;CC;;;S-1-5-21-331323738-3957049979-2397494211-500)"/>
  </protectedRanges>
  <mergeCells count="17">
    <mergeCell ref="B14:H14"/>
    <mergeCell ref="B66:H66"/>
    <mergeCell ref="B57:H57"/>
    <mergeCell ref="B64:H64"/>
    <mergeCell ref="B65:H65"/>
    <mergeCell ref="B50:H50"/>
    <mergeCell ref="B44:H44"/>
    <mergeCell ref="B38:H38"/>
    <mergeCell ref="B33:H33"/>
    <mergeCell ref="B23:H23"/>
    <mergeCell ref="B2:K2"/>
    <mergeCell ref="B8:K8"/>
    <mergeCell ref="B3:K3"/>
    <mergeCell ref="B4:K4"/>
    <mergeCell ref="B5:K5"/>
    <mergeCell ref="B6:K6"/>
    <mergeCell ref="B7:K7"/>
  </mergeCells>
  <phoneticPr fontId="34" type="noConversion"/>
  <printOptions horizontalCentered="1"/>
  <pageMargins left="0.25" right="0.25" top="0.75" bottom="0.75" header="0.3" footer="0.3"/>
  <pageSetup paperSize="9" scale="71" fitToHeight="0" orientation="landscape" r:id="rId1"/>
  <headerFooter>
    <oddFooter>Página &amp;P de &amp;N</oddFooter>
  </headerFooter>
  <ignoredErrors>
    <ignoredError sqref="H29 E29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3"/>
  <sheetViews>
    <sheetView view="pageBreakPreview" zoomScale="70" zoomScaleNormal="70" zoomScaleSheetLayoutView="70" workbookViewId="0">
      <selection activeCell="C30" sqref="C30"/>
    </sheetView>
  </sheetViews>
  <sheetFormatPr defaultRowHeight="13.2" x14ac:dyDescent="0.25"/>
  <cols>
    <col min="2" max="2" width="10.88671875" customWidth="1"/>
    <col min="3" max="3" width="58.109375" customWidth="1"/>
    <col min="4" max="4" width="23.44140625" style="5" bestFit="1" customWidth="1"/>
    <col min="5" max="5" width="16.6640625" customWidth="1"/>
    <col min="6" max="6" width="21" customWidth="1"/>
    <col min="7" max="7" width="26.109375" bestFit="1" customWidth="1"/>
    <col min="8" max="8" width="21.6640625" bestFit="1" customWidth="1"/>
  </cols>
  <sheetData>
    <row r="1" spans="2:13" ht="47.25" customHeight="1" thickBot="1" x14ac:dyDescent="0.3"/>
    <row r="2" spans="2:13" ht="97.5" customHeight="1" thickBot="1" x14ac:dyDescent="0.3">
      <c r="B2" s="266"/>
      <c r="C2" s="267"/>
      <c r="D2" s="267"/>
      <c r="E2" s="267"/>
      <c r="F2" s="267"/>
      <c r="G2" s="267"/>
      <c r="H2" s="268"/>
    </row>
    <row r="3" spans="2:13" ht="13.8" x14ac:dyDescent="0.25">
      <c r="B3" s="272" t="str">
        <f>'2-ORÇAMENTO'!B3:G3</f>
        <v xml:space="preserve">OBRA: REFORMA TREVO DO LAGARTO </v>
      </c>
      <c r="C3" s="308"/>
      <c r="D3" s="308"/>
      <c r="E3" s="308"/>
      <c r="F3" s="308"/>
      <c r="G3" s="308"/>
      <c r="H3" s="308"/>
    </row>
    <row r="4" spans="2:13" ht="13.8" x14ac:dyDescent="0.25">
      <c r="B4" s="306" t="str">
        <f>'2-ORÇAMENTO'!B4:G4</f>
        <v>LOCAL: TREVO DO LAGARTO</v>
      </c>
      <c r="C4" s="307"/>
      <c r="D4" s="307"/>
      <c r="E4" s="307"/>
      <c r="F4" s="307"/>
      <c r="G4" s="307"/>
      <c r="H4" s="307"/>
    </row>
    <row r="5" spans="2:13" ht="13.8" x14ac:dyDescent="0.25">
      <c r="B5" s="306" t="str">
        <f>'2-ORÇAMENTO'!B5:G5</f>
        <v>ENDEREÇO: RODOVIA BR 163/364/070</v>
      </c>
      <c r="C5" s="307"/>
      <c r="D5" s="307"/>
      <c r="E5" s="307"/>
      <c r="F5" s="307"/>
      <c r="G5" s="307"/>
      <c r="H5" s="307"/>
    </row>
    <row r="6" spans="2:13" ht="15" customHeight="1" x14ac:dyDescent="0.25">
      <c r="B6" s="272" t="str">
        <f>'2-ORÇAMENTO'!B6:G6</f>
        <v>MUNICÍPIO: VÁRZEA GRANDE - MT</v>
      </c>
      <c r="C6" s="308"/>
      <c r="D6" s="308"/>
      <c r="E6" s="308"/>
      <c r="F6" s="308"/>
      <c r="G6" s="308"/>
      <c r="H6" s="308"/>
    </row>
    <row r="7" spans="2:13" ht="14.4" thickBot="1" x14ac:dyDescent="0.3">
      <c r="B7" s="272" t="str">
        <f>'2-ORÇAMENTO'!B7:G7</f>
        <v>DATA BASE: SINAPI AGOSTO - COM DESONERAÇÃO / 2022 - BDI - 28,24%</v>
      </c>
      <c r="C7" s="308"/>
      <c r="D7" s="308"/>
      <c r="E7" s="308"/>
      <c r="F7" s="308"/>
      <c r="G7" s="308"/>
      <c r="H7" s="308"/>
      <c r="M7" s="131"/>
    </row>
    <row r="8" spans="2:13" ht="16.5" customHeight="1" thickBot="1" x14ac:dyDescent="0.3">
      <c r="B8" s="319" t="s">
        <v>29</v>
      </c>
      <c r="C8" s="320"/>
      <c r="D8" s="320"/>
      <c r="E8" s="320"/>
      <c r="F8" s="320"/>
      <c r="G8" s="320"/>
      <c r="H8" s="321"/>
    </row>
    <row r="9" spans="2:13" ht="16.2" customHeight="1" thickBot="1" x14ac:dyDescent="0.3">
      <c r="B9" s="322" t="s">
        <v>1</v>
      </c>
      <c r="C9" s="322" t="s">
        <v>10</v>
      </c>
      <c r="D9" s="325" t="s">
        <v>8</v>
      </c>
      <c r="E9" s="326"/>
      <c r="F9" s="317" t="s">
        <v>11</v>
      </c>
      <c r="G9" s="318"/>
      <c r="H9" s="318"/>
    </row>
    <row r="10" spans="2:13" ht="16.2" thickBot="1" x14ac:dyDescent="0.3">
      <c r="B10" s="323"/>
      <c r="C10" s="324"/>
      <c r="D10" s="6" t="s">
        <v>12</v>
      </c>
      <c r="E10" s="7" t="s">
        <v>13</v>
      </c>
      <c r="F10" s="8" t="s">
        <v>14</v>
      </c>
      <c r="G10" s="8" t="s">
        <v>241</v>
      </c>
      <c r="H10" s="8" t="s">
        <v>242</v>
      </c>
    </row>
    <row r="11" spans="2:13" ht="17.399999999999999" x14ac:dyDescent="0.3">
      <c r="B11" s="255" t="str">
        <f>'2-ORÇAMENTO'!B10</f>
        <v>1.0</v>
      </c>
      <c r="C11" s="283" t="str">
        <f>'2-ORÇAMENTO'!E10</f>
        <v>ADMINISTRAÇÃO DE OBRA</v>
      </c>
      <c r="D11" s="284">
        <f>'2-ORÇAMENTO'!K14</f>
        <v>48240.800000000003</v>
      </c>
      <c r="E11" s="285">
        <f>D11/$D$29</f>
        <v>2.3982394986816018E-2</v>
      </c>
      <c r="F11" s="132">
        <f t="shared" ref="F11:H23" si="0">$D11*F12</f>
        <v>16401.872000000003</v>
      </c>
      <c r="G11" s="132">
        <f t="shared" si="0"/>
        <v>15437.056</v>
      </c>
      <c r="H11" s="132">
        <f t="shared" si="0"/>
        <v>15437.056</v>
      </c>
    </row>
    <row r="12" spans="2:13" ht="17.399999999999999" x14ac:dyDescent="0.3">
      <c r="B12" s="256"/>
      <c r="C12" s="258"/>
      <c r="D12" s="262"/>
      <c r="E12" s="252"/>
      <c r="F12" s="133">
        <v>0.34</v>
      </c>
      <c r="G12" s="133">
        <v>0.32</v>
      </c>
      <c r="H12" s="133">
        <v>0.32</v>
      </c>
    </row>
    <row r="13" spans="2:13" ht="17.399999999999999" x14ac:dyDescent="0.3">
      <c r="B13" s="255" t="str">
        <f>'2-ORÇAMENTO'!B15</f>
        <v>2.0</v>
      </c>
      <c r="C13" s="257" t="str">
        <f>'2-ORÇAMENTO'!E15</f>
        <v>INSTALAÇÕES DE CANTEIRO E SERVIÇOS PRELIMINARES</v>
      </c>
      <c r="D13" s="261">
        <f>'2-ORÇAMENTO'!K23</f>
        <v>65261.82</v>
      </c>
      <c r="E13" s="251">
        <f>D13/$D$29</f>
        <v>3.2444212052836797E-2</v>
      </c>
      <c r="F13" s="132">
        <f t="shared" si="0"/>
        <v>65261.82</v>
      </c>
      <c r="G13" s="132">
        <f t="shared" si="0"/>
        <v>0</v>
      </c>
      <c r="H13" s="132">
        <f t="shared" si="0"/>
        <v>0</v>
      </c>
    </row>
    <row r="14" spans="2:13" ht="17.399999999999999" x14ac:dyDescent="0.3">
      <c r="B14" s="256"/>
      <c r="C14" s="258"/>
      <c r="D14" s="262"/>
      <c r="E14" s="252"/>
      <c r="F14" s="133">
        <v>1</v>
      </c>
      <c r="G14" s="133"/>
      <c r="H14" s="133"/>
    </row>
    <row r="15" spans="2:13" ht="17.399999999999999" x14ac:dyDescent="0.3">
      <c r="B15" s="255" t="str">
        <f>'2-ORÇAMENTO'!B24</f>
        <v>3.0</v>
      </c>
      <c r="C15" s="257" t="str">
        <f>'2-ORÇAMENTO'!E24</f>
        <v>PISOS E CALÇADAS</v>
      </c>
      <c r="D15" s="261">
        <f>'2-ORÇAMENTO'!K33</f>
        <v>742283.16</v>
      </c>
      <c r="E15" s="251">
        <f>D15/$D$29</f>
        <v>0.36901809122531037</v>
      </c>
      <c r="F15" s="132">
        <f t="shared" si="0"/>
        <v>0</v>
      </c>
      <c r="G15" s="132">
        <f t="shared" si="0"/>
        <v>371141.58</v>
      </c>
      <c r="H15" s="132">
        <f t="shared" si="0"/>
        <v>371141.58</v>
      </c>
    </row>
    <row r="16" spans="2:13" ht="17.399999999999999" x14ac:dyDescent="0.3">
      <c r="B16" s="256"/>
      <c r="C16" s="258"/>
      <c r="D16" s="262"/>
      <c r="E16" s="252"/>
      <c r="F16" s="133"/>
      <c r="G16" s="133">
        <v>0.5</v>
      </c>
      <c r="H16" s="133">
        <v>0.5</v>
      </c>
    </row>
    <row r="17" spans="2:9" ht="17.399999999999999" x14ac:dyDescent="0.3">
      <c r="B17" s="255" t="str">
        <f>'2-ORÇAMENTO'!B34</f>
        <v>4.0</v>
      </c>
      <c r="C17" s="313" t="str">
        <f>'2-ORÇAMENTO'!E34</f>
        <v>PINTURAS EM GERAL</v>
      </c>
      <c r="D17" s="261">
        <f>'2-ORÇAMENTO'!K38</f>
        <v>121207.38999999998</v>
      </c>
      <c r="E17" s="251">
        <f>D17/$D$29</f>
        <v>6.0256950595783107E-2</v>
      </c>
      <c r="F17" s="132">
        <f t="shared" si="0"/>
        <v>0</v>
      </c>
      <c r="G17" s="132">
        <f t="shared" si="0"/>
        <v>0</v>
      </c>
      <c r="H17" s="132">
        <f t="shared" si="0"/>
        <v>121207.38999999998</v>
      </c>
    </row>
    <row r="18" spans="2:9" ht="17.399999999999999" x14ac:dyDescent="0.3">
      <c r="B18" s="256"/>
      <c r="C18" s="314"/>
      <c r="D18" s="262"/>
      <c r="E18" s="252"/>
      <c r="F18" s="133"/>
      <c r="G18" s="133"/>
      <c r="H18" s="133">
        <v>1</v>
      </c>
    </row>
    <row r="19" spans="2:9" ht="17.399999999999999" x14ac:dyDescent="0.3">
      <c r="B19" s="255" t="str">
        <f>'2-ORÇAMENTO'!B39</f>
        <v>5.0</v>
      </c>
      <c r="C19" s="257" t="str">
        <f>'2-ORÇAMENTO'!E39</f>
        <v xml:space="preserve">INSTALAÇÕES ELÉTRICAS </v>
      </c>
      <c r="D19" s="261">
        <f>'2-ORÇAMENTO'!K44</f>
        <v>18824.41</v>
      </c>
      <c r="E19" s="251">
        <f>D19/$D$29</f>
        <v>9.3583530126732824E-3</v>
      </c>
      <c r="F19" s="132">
        <f t="shared" si="0"/>
        <v>9412.2049999999999</v>
      </c>
      <c r="G19" s="132">
        <f t="shared" si="0"/>
        <v>9412.2049999999999</v>
      </c>
      <c r="H19" s="132">
        <f t="shared" si="0"/>
        <v>0</v>
      </c>
    </row>
    <row r="20" spans="2:9" ht="17.399999999999999" x14ac:dyDescent="0.3">
      <c r="B20" s="256"/>
      <c r="C20" s="258"/>
      <c r="D20" s="262"/>
      <c r="E20" s="252"/>
      <c r="F20" s="133">
        <v>0.5</v>
      </c>
      <c r="G20" s="133">
        <v>0.5</v>
      </c>
      <c r="H20" s="133"/>
    </row>
    <row r="21" spans="2:9" ht="17.399999999999999" x14ac:dyDescent="0.3">
      <c r="B21" s="255" t="str">
        <f>'2-ORÇAMENTO'!B45</f>
        <v>6.0</v>
      </c>
      <c r="C21" s="257" t="str">
        <f>'2-ORÇAMENTO'!E45</f>
        <v>INSTALAÇÕES HIDRAULICAS</v>
      </c>
      <c r="D21" s="261">
        <f>'2-ORÇAMENTO'!K50</f>
        <v>10934.76</v>
      </c>
      <c r="E21" s="251">
        <f>D21/$D$29</f>
        <v>5.4360983525570949E-3</v>
      </c>
      <c r="F21" s="132">
        <f t="shared" si="0"/>
        <v>5467.38</v>
      </c>
      <c r="G21" s="132">
        <f t="shared" si="0"/>
        <v>5467.38</v>
      </c>
      <c r="H21" s="132">
        <f t="shared" si="0"/>
        <v>0</v>
      </c>
    </row>
    <row r="22" spans="2:9" ht="17.399999999999999" x14ac:dyDescent="0.3">
      <c r="B22" s="256"/>
      <c r="C22" s="258"/>
      <c r="D22" s="262"/>
      <c r="E22" s="252"/>
      <c r="F22" s="133">
        <v>0.5</v>
      </c>
      <c r="G22" s="133">
        <v>0.5</v>
      </c>
      <c r="H22" s="133"/>
    </row>
    <row r="23" spans="2:9" ht="17.399999999999999" x14ac:dyDescent="0.3">
      <c r="B23" s="255" t="str">
        <f>'2-ORÇAMENTO'!B51</f>
        <v>7.0</v>
      </c>
      <c r="C23" s="257" t="str">
        <f>'2-ORÇAMENTO'!E51</f>
        <v>PAISAGISMO</v>
      </c>
      <c r="D23" s="261">
        <f>'2-ORÇAMENTO'!K57</f>
        <v>338677.87</v>
      </c>
      <c r="E23" s="251">
        <f>D23/$D$29</f>
        <v>0.16837006126833565</v>
      </c>
      <c r="F23" s="132">
        <f t="shared" si="0"/>
        <v>0</v>
      </c>
      <c r="G23" s="132">
        <f t="shared" si="0"/>
        <v>0</v>
      </c>
      <c r="H23" s="132">
        <f t="shared" si="0"/>
        <v>338677.87</v>
      </c>
    </row>
    <row r="24" spans="2:9" ht="17.399999999999999" x14ac:dyDescent="0.3">
      <c r="B24" s="256"/>
      <c r="C24" s="258"/>
      <c r="D24" s="262"/>
      <c r="E24" s="252"/>
      <c r="F24" s="133"/>
      <c r="G24" s="133"/>
      <c r="H24" s="133">
        <v>1</v>
      </c>
    </row>
    <row r="25" spans="2:9" ht="17.399999999999999" x14ac:dyDescent="0.3">
      <c r="B25" s="255" t="str">
        <f>'2-ORÇAMENTO'!B58</f>
        <v>8.0</v>
      </c>
      <c r="C25" s="257" t="str">
        <f>'2-ORÇAMENTO'!E58</f>
        <v>DIVERSOS</v>
      </c>
      <c r="D25" s="259">
        <f>'2-ORÇAMENTO'!K64</f>
        <v>666078.65</v>
      </c>
      <c r="E25" s="251">
        <f>D25/$D$29</f>
        <v>0.33113383850568773</v>
      </c>
      <c r="F25" s="132">
        <f t="shared" ref="F25:H25" si="1">$D25*F26</f>
        <v>0</v>
      </c>
      <c r="G25" s="132">
        <f t="shared" si="1"/>
        <v>333039.32500000001</v>
      </c>
      <c r="H25" s="132">
        <f t="shared" si="1"/>
        <v>333039.32500000001</v>
      </c>
    </row>
    <row r="26" spans="2:9" ht="18" thickBot="1" x14ac:dyDescent="0.35">
      <c r="B26" s="315"/>
      <c r="C26" s="316"/>
      <c r="D26" s="311"/>
      <c r="E26" s="312"/>
      <c r="F26" s="133"/>
      <c r="G26" s="133">
        <v>0.5</v>
      </c>
      <c r="H26" s="133">
        <v>0.5</v>
      </c>
    </row>
    <row r="27" spans="2:9" ht="18" thickBot="1" x14ac:dyDescent="0.35">
      <c r="B27" s="309" t="s">
        <v>17</v>
      </c>
      <c r="C27" s="310"/>
      <c r="D27" s="113"/>
      <c r="E27" s="110"/>
      <c r="F27" s="134">
        <f>SUM(F17,F19,F15,F13,F11,E37,F23,F25)</f>
        <v>91075.896999999997</v>
      </c>
      <c r="G27" s="134">
        <f>SUM(G17,G19,G15,G13,G11,F37,G23,G25)</f>
        <v>729030.16599999997</v>
      </c>
      <c r="H27" s="134">
        <f>SUM(H17,H19,H15,H13,H11,G37,H23,H25)</f>
        <v>1179503.2209999999</v>
      </c>
      <c r="I27" s="2"/>
    </row>
    <row r="28" spans="2:9" ht="18" thickBot="1" x14ac:dyDescent="0.35">
      <c r="B28" s="309" t="s">
        <v>110</v>
      </c>
      <c r="C28" s="310"/>
      <c r="D28" s="112"/>
      <c r="E28" s="111"/>
      <c r="F28" s="135">
        <f>F27/$D$29</f>
        <v>4.5277402854690882E-2</v>
      </c>
      <c r="G28" s="135">
        <f>G27/$D$29</f>
        <v>0.36242950776761679</v>
      </c>
      <c r="H28" s="135">
        <f>H27/$D$29</f>
        <v>0.58637734312539891</v>
      </c>
      <c r="I28" s="2"/>
    </row>
    <row r="29" spans="2:9" ht="18" thickBot="1" x14ac:dyDescent="0.35">
      <c r="B29" s="253" t="s">
        <v>19</v>
      </c>
      <c r="C29" s="254"/>
      <c r="D29" s="114">
        <f>SUM(D11:D26)</f>
        <v>2011508.8599999999</v>
      </c>
      <c r="E29" s="115">
        <f>SUM(E11:E26)</f>
        <v>1</v>
      </c>
      <c r="F29" s="136">
        <f>F27</f>
        <v>91075.896999999997</v>
      </c>
      <c r="G29" s="136">
        <f>G27</f>
        <v>729030.16599999997</v>
      </c>
      <c r="H29" s="136">
        <f>H27</f>
        <v>1179503.2209999999</v>
      </c>
    </row>
    <row r="30" spans="2:9" ht="18" customHeight="1" x14ac:dyDescent="0.25">
      <c r="B30" s="19"/>
      <c r="C30" s="137"/>
      <c r="D30" s="138"/>
      <c r="E30" s="137"/>
      <c r="F30" s="21"/>
    </row>
    <row r="31" spans="2:9" ht="14.25" customHeight="1" x14ac:dyDescent="0.3">
      <c r="B31" s="19"/>
      <c r="C31" s="137"/>
      <c r="D31" s="139"/>
      <c r="E31" s="137"/>
      <c r="F31" s="21"/>
    </row>
    <row r="32" spans="2:9" ht="14.4" x14ac:dyDescent="0.3">
      <c r="B32" s="29"/>
      <c r="C32" s="27" t="s">
        <v>239</v>
      </c>
      <c r="D32" s="140"/>
      <c r="E32" s="141"/>
      <c r="F32" s="142"/>
    </row>
    <row r="33" spans="2:6" ht="15" thickBot="1" x14ac:dyDescent="0.35">
      <c r="B33" s="116"/>
      <c r="C33" s="28" t="s">
        <v>240</v>
      </c>
      <c r="D33" s="24"/>
      <c r="E33" s="25"/>
      <c r="F33" s="143"/>
    </row>
  </sheetData>
  <mergeCells count="46">
    <mergeCell ref="F9:H9"/>
    <mergeCell ref="B8:H8"/>
    <mergeCell ref="B4:H4"/>
    <mergeCell ref="D23:D24"/>
    <mergeCell ref="E23:E24"/>
    <mergeCell ref="C15:C16"/>
    <mergeCell ref="B15:B16"/>
    <mergeCell ref="B21:B22"/>
    <mergeCell ref="C21:C22"/>
    <mergeCell ref="D21:D22"/>
    <mergeCell ref="E21:E22"/>
    <mergeCell ref="B9:B10"/>
    <mergeCell ref="C9:C10"/>
    <mergeCell ref="D9:E9"/>
    <mergeCell ref="B11:B12"/>
    <mergeCell ref="C11:C12"/>
    <mergeCell ref="B29:C29"/>
    <mergeCell ref="D15:D16"/>
    <mergeCell ref="E13:E14"/>
    <mergeCell ref="E15:E16"/>
    <mergeCell ref="E17:E18"/>
    <mergeCell ref="B28:C28"/>
    <mergeCell ref="B27:C27"/>
    <mergeCell ref="B23:B24"/>
    <mergeCell ref="C23:C24"/>
    <mergeCell ref="D25:D26"/>
    <mergeCell ref="E25:E26"/>
    <mergeCell ref="B17:B18"/>
    <mergeCell ref="C17:C18"/>
    <mergeCell ref="D17:D18"/>
    <mergeCell ref="B25:B26"/>
    <mergeCell ref="C25:C26"/>
    <mergeCell ref="D11:D12"/>
    <mergeCell ref="E11:E12"/>
    <mergeCell ref="B19:B20"/>
    <mergeCell ref="C19:C20"/>
    <mergeCell ref="D19:D20"/>
    <mergeCell ref="E19:E20"/>
    <mergeCell ref="B13:B14"/>
    <mergeCell ref="C13:C14"/>
    <mergeCell ref="D13:D14"/>
    <mergeCell ref="B5:H5"/>
    <mergeCell ref="B6:H6"/>
    <mergeCell ref="B7:H7"/>
    <mergeCell ref="B2:H2"/>
    <mergeCell ref="B3:H3"/>
  </mergeCells>
  <phoneticPr fontId="34" type="noConversion"/>
  <conditionalFormatting sqref="F1 G19:G20 G23:G24 F30:F1048576 G27:G29 G10:G16 F3 F9 F6:F7">
    <cfRule type="containsText" dxfId="53" priority="124" operator="containsText" text="%">
      <formula>NOT(ISERROR(SEARCH("%",F1)))</formula>
    </cfRule>
  </conditionalFormatting>
  <conditionalFormatting sqref="G27:G29 G11:G16 G19:G20 G23:G24">
    <cfRule type="containsText" dxfId="52" priority="122" operator="containsText" text="%">
      <formula>NOT(ISERROR(SEARCH("%",G11)))</formula>
    </cfRule>
  </conditionalFormatting>
  <conditionalFormatting sqref="G27:G29 G11:G16 G19:G20 G23:G24">
    <cfRule type="containsText" dxfId="51" priority="116" operator="containsText" text="%">
      <formula>NOT(ISERROR(SEARCH("%",G11)))</formula>
    </cfRule>
  </conditionalFormatting>
  <conditionalFormatting sqref="G25">
    <cfRule type="containsText" dxfId="50" priority="66" operator="containsText" text="%">
      <formula>NOT(ISERROR(SEARCH("%",G25)))</formula>
    </cfRule>
  </conditionalFormatting>
  <conditionalFormatting sqref="G25">
    <cfRule type="containsText" dxfId="49" priority="65" operator="containsText" text="%">
      <formula>NOT(ISERROR(SEARCH("%",G25)))</formula>
    </cfRule>
  </conditionalFormatting>
  <conditionalFormatting sqref="G25">
    <cfRule type="containsText" dxfId="48" priority="64" operator="containsText" text="%">
      <formula>NOT(ISERROR(SEARCH("%",G25)))</formula>
    </cfRule>
  </conditionalFormatting>
  <conditionalFormatting sqref="G18">
    <cfRule type="containsText" dxfId="47" priority="46" operator="containsText" text="%">
      <formula>NOT(ISERROR(SEARCH("%",G18)))</formula>
    </cfRule>
  </conditionalFormatting>
  <conditionalFormatting sqref="G18">
    <cfRule type="containsText" dxfId="46" priority="48" operator="containsText" text="%">
      <formula>NOT(ISERROR(SEARCH("%",G18)))</formula>
    </cfRule>
  </conditionalFormatting>
  <conditionalFormatting sqref="G18">
    <cfRule type="containsText" dxfId="45" priority="47" operator="containsText" text="%">
      <formula>NOT(ISERROR(SEARCH("%",G18)))</formula>
    </cfRule>
  </conditionalFormatting>
  <conditionalFormatting sqref="G17">
    <cfRule type="containsText" dxfId="44" priority="40" operator="containsText" text="%">
      <formula>NOT(ISERROR(SEARCH("%",G17)))</formula>
    </cfRule>
  </conditionalFormatting>
  <conditionalFormatting sqref="G26">
    <cfRule type="containsText" dxfId="43" priority="45" operator="containsText" text="%">
      <formula>NOT(ISERROR(SEARCH("%",G26)))</formula>
    </cfRule>
  </conditionalFormatting>
  <conditionalFormatting sqref="G26">
    <cfRule type="containsText" dxfId="42" priority="44" operator="containsText" text="%">
      <formula>NOT(ISERROR(SEARCH("%",G26)))</formula>
    </cfRule>
  </conditionalFormatting>
  <conditionalFormatting sqref="G26">
    <cfRule type="containsText" dxfId="41" priority="43" operator="containsText" text="%">
      <formula>NOT(ISERROR(SEARCH("%",G26)))</formula>
    </cfRule>
  </conditionalFormatting>
  <conditionalFormatting sqref="G17">
    <cfRule type="containsText" dxfId="40" priority="42" operator="containsText" text="%">
      <formula>NOT(ISERROR(SEARCH("%",G17)))</formula>
    </cfRule>
  </conditionalFormatting>
  <conditionalFormatting sqref="G17">
    <cfRule type="containsText" dxfId="39" priority="41" operator="containsText" text="%">
      <formula>NOT(ISERROR(SEARCH("%",G17)))</formula>
    </cfRule>
  </conditionalFormatting>
  <conditionalFormatting sqref="G21:G22">
    <cfRule type="containsText" dxfId="38" priority="39" operator="containsText" text="%">
      <formula>NOT(ISERROR(SEARCH("%",G21)))</formula>
    </cfRule>
  </conditionalFormatting>
  <conditionalFormatting sqref="G21:G22">
    <cfRule type="containsText" dxfId="37" priority="38" operator="containsText" text="%">
      <formula>NOT(ISERROR(SEARCH("%",G21)))</formula>
    </cfRule>
  </conditionalFormatting>
  <conditionalFormatting sqref="G21:G22">
    <cfRule type="containsText" dxfId="36" priority="37" operator="containsText" text="%">
      <formula>NOT(ISERROR(SEARCH("%",G21)))</formula>
    </cfRule>
  </conditionalFormatting>
  <conditionalFormatting sqref="F19:F20 F23:F24 F27:F29 F10:F16">
    <cfRule type="containsText" dxfId="35" priority="36" operator="containsText" text="%">
      <formula>NOT(ISERROR(SEARCH("%",F10)))</formula>
    </cfRule>
  </conditionalFormatting>
  <conditionalFormatting sqref="F27:F29 F11:F16 F19:F20 F23:F24">
    <cfRule type="containsText" dxfId="34" priority="35" operator="containsText" text="%">
      <formula>NOT(ISERROR(SEARCH("%",F11)))</formula>
    </cfRule>
  </conditionalFormatting>
  <conditionalFormatting sqref="F27:F29 F11:F16 F19:F20 F23:F24">
    <cfRule type="containsText" dxfId="33" priority="34" operator="containsText" text="%">
      <formula>NOT(ISERROR(SEARCH("%",F11)))</formula>
    </cfRule>
  </conditionalFormatting>
  <conditionalFormatting sqref="F25">
    <cfRule type="containsText" dxfId="32" priority="33" operator="containsText" text="%">
      <formula>NOT(ISERROR(SEARCH("%",F25)))</formula>
    </cfRule>
  </conditionalFormatting>
  <conditionalFormatting sqref="F25">
    <cfRule type="containsText" dxfId="31" priority="32" operator="containsText" text="%">
      <formula>NOT(ISERROR(SEARCH("%",F25)))</formula>
    </cfRule>
  </conditionalFormatting>
  <conditionalFormatting sqref="F25">
    <cfRule type="containsText" dxfId="30" priority="31" operator="containsText" text="%">
      <formula>NOT(ISERROR(SEARCH("%",F25)))</formula>
    </cfRule>
  </conditionalFormatting>
  <conditionalFormatting sqref="F18">
    <cfRule type="containsText" dxfId="29" priority="28" operator="containsText" text="%">
      <formula>NOT(ISERROR(SEARCH("%",F18)))</formula>
    </cfRule>
  </conditionalFormatting>
  <conditionalFormatting sqref="F18">
    <cfRule type="containsText" dxfId="28" priority="30" operator="containsText" text="%">
      <formula>NOT(ISERROR(SEARCH("%",F18)))</formula>
    </cfRule>
  </conditionalFormatting>
  <conditionalFormatting sqref="F18">
    <cfRule type="containsText" dxfId="27" priority="29" operator="containsText" text="%">
      <formula>NOT(ISERROR(SEARCH("%",F18)))</formula>
    </cfRule>
  </conditionalFormatting>
  <conditionalFormatting sqref="F17">
    <cfRule type="containsText" dxfId="26" priority="22" operator="containsText" text="%">
      <formula>NOT(ISERROR(SEARCH("%",F17)))</formula>
    </cfRule>
  </conditionalFormatting>
  <conditionalFormatting sqref="F26">
    <cfRule type="containsText" dxfId="25" priority="27" operator="containsText" text="%">
      <formula>NOT(ISERROR(SEARCH("%",F26)))</formula>
    </cfRule>
  </conditionalFormatting>
  <conditionalFormatting sqref="F26">
    <cfRule type="containsText" dxfId="24" priority="26" operator="containsText" text="%">
      <formula>NOT(ISERROR(SEARCH("%",F26)))</formula>
    </cfRule>
  </conditionalFormatting>
  <conditionalFormatting sqref="F26">
    <cfRule type="containsText" dxfId="23" priority="25" operator="containsText" text="%">
      <formula>NOT(ISERROR(SEARCH("%",F26)))</formula>
    </cfRule>
  </conditionalFormatting>
  <conditionalFormatting sqref="F17">
    <cfRule type="containsText" dxfId="22" priority="24" operator="containsText" text="%">
      <formula>NOT(ISERROR(SEARCH("%",F17)))</formula>
    </cfRule>
  </conditionalFormatting>
  <conditionalFormatting sqref="F17">
    <cfRule type="containsText" dxfId="21" priority="23" operator="containsText" text="%">
      <formula>NOT(ISERROR(SEARCH("%",F17)))</formula>
    </cfRule>
  </conditionalFormatting>
  <conditionalFormatting sqref="F21:F22">
    <cfRule type="containsText" dxfId="20" priority="21" operator="containsText" text="%">
      <formula>NOT(ISERROR(SEARCH("%",F21)))</formula>
    </cfRule>
  </conditionalFormatting>
  <conditionalFormatting sqref="F21:F22">
    <cfRule type="containsText" dxfId="19" priority="20" operator="containsText" text="%">
      <formula>NOT(ISERROR(SEARCH("%",F21)))</formula>
    </cfRule>
  </conditionalFormatting>
  <conditionalFormatting sqref="F21:F22">
    <cfRule type="containsText" dxfId="18" priority="19" operator="containsText" text="%">
      <formula>NOT(ISERROR(SEARCH("%",F21)))</formula>
    </cfRule>
  </conditionalFormatting>
  <conditionalFormatting sqref="H19:H20 H23:H24 H27:H29 H10:H16">
    <cfRule type="containsText" dxfId="17" priority="18" operator="containsText" text="%">
      <formula>NOT(ISERROR(SEARCH("%",H10)))</formula>
    </cfRule>
  </conditionalFormatting>
  <conditionalFormatting sqref="H27:H29 H11:H16 H19:H20 H23:H24">
    <cfRule type="containsText" dxfId="16" priority="17" operator="containsText" text="%">
      <formula>NOT(ISERROR(SEARCH("%",H11)))</formula>
    </cfRule>
  </conditionalFormatting>
  <conditionalFormatting sqref="H27:H29 H11:H16 H19:H20 H23:H24">
    <cfRule type="containsText" dxfId="15" priority="16" operator="containsText" text="%">
      <formula>NOT(ISERROR(SEARCH("%",H11)))</formula>
    </cfRule>
  </conditionalFormatting>
  <conditionalFormatting sqref="H25">
    <cfRule type="containsText" dxfId="14" priority="15" operator="containsText" text="%">
      <formula>NOT(ISERROR(SEARCH("%",H25)))</formula>
    </cfRule>
  </conditionalFormatting>
  <conditionalFormatting sqref="H25">
    <cfRule type="containsText" dxfId="13" priority="14" operator="containsText" text="%">
      <formula>NOT(ISERROR(SEARCH("%",H25)))</formula>
    </cfRule>
  </conditionalFormatting>
  <conditionalFormatting sqref="H25">
    <cfRule type="containsText" dxfId="12" priority="13" operator="containsText" text="%">
      <formula>NOT(ISERROR(SEARCH("%",H25)))</formula>
    </cfRule>
  </conditionalFormatting>
  <conditionalFormatting sqref="H18">
    <cfRule type="containsText" dxfId="11" priority="10" operator="containsText" text="%">
      <formula>NOT(ISERROR(SEARCH("%",H18)))</formula>
    </cfRule>
  </conditionalFormatting>
  <conditionalFormatting sqref="H18">
    <cfRule type="containsText" dxfId="10" priority="12" operator="containsText" text="%">
      <formula>NOT(ISERROR(SEARCH("%",H18)))</formula>
    </cfRule>
  </conditionalFormatting>
  <conditionalFormatting sqref="H18">
    <cfRule type="containsText" dxfId="9" priority="11" operator="containsText" text="%">
      <formula>NOT(ISERROR(SEARCH("%",H18)))</formula>
    </cfRule>
  </conditionalFormatting>
  <conditionalFormatting sqref="H17">
    <cfRule type="containsText" dxfId="8" priority="4" operator="containsText" text="%">
      <formula>NOT(ISERROR(SEARCH("%",H17)))</formula>
    </cfRule>
  </conditionalFormatting>
  <conditionalFormatting sqref="H26">
    <cfRule type="containsText" dxfId="7" priority="9" operator="containsText" text="%">
      <formula>NOT(ISERROR(SEARCH("%",H26)))</formula>
    </cfRule>
  </conditionalFormatting>
  <conditionalFormatting sqref="H26">
    <cfRule type="containsText" dxfId="6" priority="8" operator="containsText" text="%">
      <formula>NOT(ISERROR(SEARCH("%",H26)))</formula>
    </cfRule>
  </conditionalFormatting>
  <conditionalFormatting sqref="H26">
    <cfRule type="containsText" dxfId="5" priority="7" operator="containsText" text="%">
      <formula>NOT(ISERROR(SEARCH("%",H26)))</formula>
    </cfRule>
  </conditionalFormatting>
  <conditionalFormatting sqref="H17">
    <cfRule type="containsText" dxfId="4" priority="6" operator="containsText" text="%">
      <formula>NOT(ISERROR(SEARCH("%",H17)))</formula>
    </cfRule>
  </conditionalFormatting>
  <conditionalFormatting sqref="H17">
    <cfRule type="containsText" dxfId="3" priority="5" operator="containsText" text="%">
      <formula>NOT(ISERROR(SEARCH("%",H17)))</formula>
    </cfRule>
  </conditionalFormatting>
  <conditionalFormatting sqref="H21:H22">
    <cfRule type="containsText" dxfId="2" priority="3" operator="containsText" text="%">
      <formula>NOT(ISERROR(SEARCH("%",H21)))</formula>
    </cfRule>
  </conditionalFormatting>
  <conditionalFormatting sqref="H21:H22">
    <cfRule type="containsText" dxfId="1" priority="2" operator="containsText" text="%">
      <formula>NOT(ISERROR(SEARCH("%",H21)))</formula>
    </cfRule>
  </conditionalFormatting>
  <conditionalFormatting sqref="H21:H22">
    <cfRule type="containsText" dxfId="0" priority="1" operator="containsText" text="%">
      <formula>NOT(ISERROR(SEARCH("%",H21)))</formula>
    </cfRule>
  </conditionalFormatting>
  <printOptions horizontalCentered="1"/>
  <pageMargins left="0.19685039370078741" right="0.19685039370078741" top="0.78740157480314965" bottom="0.78740157480314965" header="0" footer="0"/>
  <pageSetup paperSize="9" scale="8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showZeros="0" view="pageBreakPreview" topLeftCell="A43" zoomScale="90" zoomScaleNormal="70" zoomScaleSheetLayoutView="90" workbookViewId="0">
      <selection activeCell="E60" sqref="E60"/>
    </sheetView>
  </sheetViews>
  <sheetFormatPr defaultColWidth="9.109375" defaultRowHeight="13.2" x14ac:dyDescent="0.25"/>
  <cols>
    <col min="1" max="1" width="10.5546875" style="49" customWidth="1"/>
    <col min="2" max="2" width="16.33203125" style="18" bestFit="1" customWidth="1"/>
    <col min="3" max="3" width="15" style="18" bestFit="1" customWidth="1"/>
    <col min="4" max="4" width="12" style="56" bestFit="1" customWidth="1"/>
    <col min="5" max="5" width="66" style="57" customWidth="1"/>
    <col min="6" max="6" width="9.33203125" style="18" bestFit="1" customWidth="1"/>
    <col min="7" max="7" width="12.44140625" style="67" bestFit="1" customWidth="1"/>
    <col min="8" max="8" width="13.109375" style="58" bestFit="1" customWidth="1"/>
    <col min="9" max="9" width="18.5546875" style="70" bestFit="1" customWidth="1"/>
    <col min="10" max="10" width="9.88671875" style="49" hidden="1" customWidth="1"/>
    <col min="11" max="11" width="6.44140625" style="49" hidden="1" customWidth="1"/>
    <col min="12" max="12" width="0" style="49" hidden="1" customWidth="1"/>
    <col min="13" max="16384" width="9.109375" style="49"/>
  </cols>
  <sheetData>
    <row r="1" spans="1:9" ht="13.8" thickBot="1" x14ac:dyDescent="0.3"/>
    <row r="2" spans="1:9" ht="102" customHeight="1" thickBot="1" x14ac:dyDescent="0.3">
      <c r="B2" s="266"/>
      <c r="C2" s="267"/>
      <c r="D2" s="267"/>
      <c r="E2" s="267"/>
      <c r="F2" s="267"/>
      <c r="G2" s="267"/>
      <c r="H2" s="267"/>
      <c r="I2" s="268"/>
    </row>
    <row r="3" spans="1:9" x14ac:dyDescent="0.25">
      <c r="B3" s="327" t="str">
        <f>'2-ORÇAMENTO'!B3:K3</f>
        <v xml:space="preserve">OBRA: REFORMA TREVO DO LAGARTO </v>
      </c>
      <c r="C3" s="328"/>
      <c r="D3" s="328"/>
      <c r="E3" s="328"/>
      <c r="F3" s="328"/>
      <c r="G3" s="328"/>
      <c r="H3" s="328"/>
      <c r="I3" s="329"/>
    </row>
    <row r="4" spans="1:9" x14ac:dyDescent="0.25">
      <c r="B4" s="327" t="str">
        <f>'2-ORÇAMENTO'!B4:K4</f>
        <v>LOCAL: TREVO DO LAGARTO</v>
      </c>
      <c r="C4" s="328"/>
      <c r="D4" s="328"/>
      <c r="E4" s="328"/>
      <c r="F4" s="328"/>
      <c r="G4" s="328"/>
      <c r="H4" s="328"/>
      <c r="I4" s="329"/>
    </row>
    <row r="5" spans="1:9" x14ac:dyDescent="0.25">
      <c r="B5" s="327" t="str">
        <f>'2-ORÇAMENTO'!B5:K5</f>
        <v>ENDEREÇO: RODOVIA BR 163/364/070</v>
      </c>
      <c r="C5" s="328"/>
      <c r="D5" s="328"/>
      <c r="E5" s="328"/>
      <c r="F5" s="328"/>
      <c r="G5" s="328"/>
      <c r="H5" s="328"/>
      <c r="I5" s="329"/>
    </row>
    <row r="6" spans="1:9" ht="15" customHeight="1" x14ac:dyDescent="0.25">
      <c r="B6" s="327" t="str">
        <f>'[2]4-ORÇAMENTO'!B6:G6</f>
        <v>MUNICÍPIO: VÁRZEA GRANDE - MT</v>
      </c>
      <c r="C6" s="328"/>
      <c r="D6" s="328"/>
      <c r="E6" s="328"/>
      <c r="F6" s="328"/>
      <c r="G6" s="328"/>
      <c r="H6" s="328"/>
      <c r="I6" s="329"/>
    </row>
    <row r="7" spans="1:9" ht="13.8" thickBot="1" x14ac:dyDescent="0.3">
      <c r="B7" s="327" t="str">
        <f>'2-ORÇAMENTO'!B7:K7</f>
        <v>DATA BASE: SINAPI AGOSTO - COM DESONERAÇÃO / 2022 - BDI - 28,24%</v>
      </c>
      <c r="C7" s="328"/>
      <c r="D7" s="328"/>
      <c r="E7" s="328"/>
      <c r="F7" s="328"/>
      <c r="G7" s="328"/>
      <c r="H7" s="328"/>
      <c r="I7" s="329"/>
    </row>
    <row r="8" spans="1:9" ht="13.8" thickBot="1" x14ac:dyDescent="0.3">
      <c r="B8" s="338" t="s">
        <v>49</v>
      </c>
      <c r="C8" s="339"/>
      <c r="D8" s="340"/>
      <c r="E8" s="330" t="s">
        <v>20</v>
      </c>
      <c r="F8" s="332" t="s">
        <v>46</v>
      </c>
      <c r="G8" s="334" t="s">
        <v>50</v>
      </c>
      <c r="H8" s="336" t="s">
        <v>47</v>
      </c>
      <c r="I8" s="336" t="s">
        <v>48</v>
      </c>
    </row>
    <row r="9" spans="1:9" ht="13.8" thickBot="1" x14ac:dyDescent="0.3">
      <c r="A9" s="52"/>
      <c r="B9" s="53" t="s">
        <v>44</v>
      </c>
      <c r="C9" s="53" t="s">
        <v>45</v>
      </c>
      <c r="D9" s="54" t="s">
        <v>2</v>
      </c>
      <c r="E9" s="331"/>
      <c r="F9" s="333"/>
      <c r="G9" s="335"/>
      <c r="H9" s="337"/>
      <c r="I9" s="337"/>
    </row>
    <row r="10" spans="1:9" ht="13.8" thickBot="1" x14ac:dyDescent="0.3">
      <c r="B10" s="181" t="s">
        <v>247</v>
      </c>
      <c r="C10" s="193"/>
      <c r="D10" s="194"/>
      <c r="E10" s="195" t="s">
        <v>197</v>
      </c>
      <c r="F10" s="196" t="s">
        <v>185</v>
      </c>
      <c r="G10" s="197"/>
      <c r="H10" s="198"/>
      <c r="I10" s="199">
        <f>(SUM(I11:I12))</f>
        <v>1380</v>
      </c>
    </row>
    <row r="11" spans="1:9" ht="39.6" x14ac:dyDescent="0.25">
      <c r="B11" s="189" t="s">
        <v>205</v>
      </c>
      <c r="C11" s="174" t="s">
        <v>7</v>
      </c>
      <c r="D11" s="175">
        <v>10775</v>
      </c>
      <c r="E11" s="176" t="s">
        <v>171</v>
      </c>
      <c r="F11" s="177" t="s">
        <v>101</v>
      </c>
      <c r="G11" s="190">
        <v>1</v>
      </c>
      <c r="H11" s="191">
        <v>830</v>
      </c>
      <c r="I11" s="192">
        <f>TRUNC(H11*G11,2)</f>
        <v>830</v>
      </c>
    </row>
    <row r="12" spans="1:9" x14ac:dyDescent="0.25">
      <c r="B12" s="50" t="s">
        <v>40</v>
      </c>
      <c r="C12" s="51" t="s">
        <v>198</v>
      </c>
      <c r="D12" s="157"/>
      <c r="E12" s="158" t="s">
        <v>199</v>
      </c>
      <c r="F12" s="154" t="s">
        <v>130</v>
      </c>
      <c r="G12" s="155">
        <v>1</v>
      </c>
      <c r="H12" s="159">
        <v>550</v>
      </c>
      <c r="I12" s="156">
        <f>TRUNC(H12*G12,2)</f>
        <v>550</v>
      </c>
    </row>
    <row r="13" spans="1:9" ht="13.8" thickBot="1" x14ac:dyDescent="0.3">
      <c r="B13" s="55"/>
      <c r="C13" s="151"/>
      <c r="D13" s="147"/>
      <c r="E13" s="160"/>
      <c r="F13" s="161"/>
      <c r="G13" s="162"/>
      <c r="H13" s="163"/>
      <c r="I13" s="164"/>
    </row>
    <row r="14" spans="1:9" ht="27" thickBot="1" x14ac:dyDescent="0.3">
      <c r="B14" s="181" t="s">
        <v>248</v>
      </c>
      <c r="C14" s="182"/>
      <c r="D14" s="183"/>
      <c r="E14" s="184" t="s">
        <v>201</v>
      </c>
      <c r="F14" s="185" t="s">
        <v>98</v>
      </c>
      <c r="G14" s="186">
        <v>1</v>
      </c>
      <c r="H14" s="187"/>
      <c r="I14" s="188">
        <f>TRUNC(SUM(I15:L34),2)</f>
        <v>1572.24</v>
      </c>
    </row>
    <row r="15" spans="1:9" ht="26.4" x14ac:dyDescent="0.25">
      <c r="B15" s="174" t="s">
        <v>205</v>
      </c>
      <c r="C15" s="174" t="s">
        <v>7</v>
      </c>
      <c r="D15" s="175">
        <v>406</v>
      </c>
      <c r="E15" s="176" t="s">
        <v>166</v>
      </c>
      <c r="F15" s="177" t="s">
        <v>98</v>
      </c>
      <c r="G15" s="178">
        <v>0.13</v>
      </c>
      <c r="H15" s="179">
        <v>104.61</v>
      </c>
      <c r="I15" s="180">
        <f>TRUNC(H15*G15,2)</f>
        <v>13.59</v>
      </c>
    </row>
    <row r="16" spans="1:9" ht="28.5" customHeight="1" x14ac:dyDescent="0.25">
      <c r="B16" s="174" t="s">
        <v>205</v>
      </c>
      <c r="C16" s="51" t="s">
        <v>7</v>
      </c>
      <c r="D16" s="61">
        <v>420</v>
      </c>
      <c r="E16" s="62" t="s">
        <v>160</v>
      </c>
      <c r="F16" s="63" t="s">
        <v>98</v>
      </c>
      <c r="G16" s="166">
        <v>2</v>
      </c>
      <c r="H16" s="68">
        <v>41.34</v>
      </c>
      <c r="I16" s="65">
        <f t="shared" ref="I16:I33" si="0">TRUNC(H16*G16,2)</f>
        <v>82.68</v>
      </c>
    </row>
    <row r="17" spans="2:13" x14ac:dyDescent="0.25">
      <c r="B17" s="174" t="s">
        <v>205</v>
      </c>
      <c r="C17" s="51" t="s">
        <v>7</v>
      </c>
      <c r="D17" s="61">
        <v>857</v>
      </c>
      <c r="E17" s="62" t="s">
        <v>157</v>
      </c>
      <c r="F17" s="63" t="s">
        <v>99</v>
      </c>
      <c r="G17" s="166">
        <v>3</v>
      </c>
      <c r="H17" s="68">
        <v>16</v>
      </c>
      <c r="I17" s="65">
        <f t="shared" si="0"/>
        <v>48</v>
      </c>
    </row>
    <row r="18" spans="2:13" ht="26.4" x14ac:dyDescent="0.25">
      <c r="B18" s="174" t="s">
        <v>205</v>
      </c>
      <c r="C18" s="51" t="s">
        <v>7</v>
      </c>
      <c r="D18" s="61">
        <v>937</v>
      </c>
      <c r="E18" s="62" t="s">
        <v>165</v>
      </c>
      <c r="F18" s="63" t="s">
        <v>99</v>
      </c>
      <c r="G18" s="166">
        <v>27</v>
      </c>
      <c r="H18" s="68">
        <v>8.24</v>
      </c>
      <c r="I18" s="65">
        <f t="shared" si="0"/>
        <v>222.48</v>
      </c>
    </row>
    <row r="19" spans="2:13" ht="39.6" x14ac:dyDescent="0.25">
      <c r="B19" s="174" t="s">
        <v>205</v>
      </c>
      <c r="C19" s="51" t="s">
        <v>7</v>
      </c>
      <c r="D19" s="61">
        <v>1062</v>
      </c>
      <c r="E19" s="62" t="s">
        <v>158</v>
      </c>
      <c r="F19" s="63" t="s">
        <v>98</v>
      </c>
      <c r="G19" s="166">
        <v>1</v>
      </c>
      <c r="H19" s="68">
        <v>385.66</v>
      </c>
      <c r="I19" s="65">
        <f t="shared" si="0"/>
        <v>385.66</v>
      </c>
      <c r="M19" s="126"/>
    </row>
    <row r="20" spans="2:13" x14ac:dyDescent="0.25">
      <c r="B20" s="174" t="s">
        <v>205</v>
      </c>
      <c r="C20" s="51" t="s">
        <v>7</v>
      </c>
      <c r="D20" s="61">
        <v>37595</v>
      </c>
      <c r="E20" s="62" t="s">
        <v>153</v>
      </c>
      <c r="F20" s="63" t="s">
        <v>96</v>
      </c>
      <c r="G20" s="166">
        <v>2</v>
      </c>
      <c r="H20" s="68">
        <v>3.04</v>
      </c>
      <c r="I20" s="65">
        <f t="shared" si="0"/>
        <v>6.08</v>
      </c>
    </row>
    <row r="21" spans="2:13" ht="26.4" x14ac:dyDescent="0.25">
      <c r="B21" s="174" t="s">
        <v>205</v>
      </c>
      <c r="C21" s="51" t="s">
        <v>7</v>
      </c>
      <c r="D21" s="61">
        <v>1539</v>
      </c>
      <c r="E21" s="62" t="s">
        <v>161</v>
      </c>
      <c r="F21" s="63" t="s">
        <v>98</v>
      </c>
      <c r="G21" s="166">
        <v>8</v>
      </c>
      <c r="H21" s="68">
        <v>6.94</v>
      </c>
      <c r="I21" s="65">
        <f t="shared" si="0"/>
        <v>55.52</v>
      </c>
    </row>
    <row r="22" spans="2:13" x14ac:dyDescent="0.25">
      <c r="B22" s="174" t="s">
        <v>205</v>
      </c>
      <c r="C22" s="51" t="s">
        <v>7</v>
      </c>
      <c r="D22" s="61">
        <v>1892</v>
      </c>
      <c r="E22" s="62" t="s">
        <v>173</v>
      </c>
      <c r="F22" s="63" t="s">
        <v>98</v>
      </c>
      <c r="G22" s="166">
        <v>4</v>
      </c>
      <c r="H22" s="68">
        <v>1.65</v>
      </c>
      <c r="I22" s="65">
        <f t="shared" si="0"/>
        <v>6.6</v>
      </c>
    </row>
    <row r="23" spans="2:13" ht="26.4" x14ac:dyDescent="0.25">
      <c r="B23" s="174" t="s">
        <v>205</v>
      </c>
      <c r="C23" s="51" t="s">
        <v>7</v>
      </c>
      <c r="D23" s="61">
        <v>2392</v>
      </c>
      <c r="E23" s="62" t="s">
        <v>163</v>
      </c>
      <c r="F23" s="63" t="s">
        <v>98</v>
      </c>
      <c r="G23" s="166">
        <v>1</v>
      </c>
      <c r="H23" s="68">
        <v>90.62</v>
      </c>
      <c r="I23" s="65">
        <f t="shared" si="0"/>
        <v>90.62</v>
      </c>
    </row>
    <row r="24" spans="2:13" x14ac:dyDescent="0.25">
      <c r="B24" s="174" t="s">
        <v>205</v>
      </c>
      <c r="C24" s="51" t="s">
        <v>7</v>
      </c>
      <c r="D24" s="61">
        <v>2685</v>
      </c>
      <c r="E24" s="62" t="s">
        <v>164</v>
      </c>
      <c r="F24" s="63" t="s">
        <v>99</v>
      </c>
      <c r="G24" s="166">
        <v>8</v>
      </c>
      <c r="H24" s="68">
        <v>7.2</v>
      </c>
      <c r="I24" s="65">
        <f t="shared" si="0"/>
        <v>57.6</v>
      </c>
    </row>
    <row r="25" spans="2:13" ht="26.4" x14ac:dyDescent="0.25">
      <c r="B25" s="174" t="s">
        <v>205</v>
      </c>
      <c r="C25" s="51" t="s">
        <v>7</v>
      </c>
      <c r="D25" s="61">
        <v>404</v>
      </c>
      <c r="E25" s="62" t="s">
        <v>167</v>
      </c>
      <c r="F25" s="63" t="s">
        <v>99</v>
      </c>
      <c r="G25" s="166">
        <v>7.96</v>
      </c>
      <c r="H25" s="68">
        <v>1.43</v>
      </c>
      <c r="I25" s="65">
        <f t="shared" si="0"/>
        <v>11.38</v>
      </c>
    </row>
    <row r="26" spans="2:13" ht="26.4" x14ac:dyDescent="0.25">
      <c r="B26" s="174" t="s">
        <v>205</v>
      </c>
      <c r="C26" s="51" t="s">
        <v>7</v>
      </c>
      <c r="D26" s="61">
        <v>2731</v>
      </c>
      <c r="E26" s="62" t="s">
        <v>178</v>
      </c>
      <c r="F26" s="63" t="s">
        <v>99</v>
      </c>
      <c r="G26" s="166">
        <v>1</v>
      </c>
      <c r="H26" s="68">
        <v>111.49</v>
      </c>
      <c r="I26" s="65">
        <f t="shared" si="0"/>
        <v>111.49</v>
      </c>
    </row>
    <row r="27" spans="2:13" ht="26.4" x14ac:dyDescent="0.25">
      <c r="B27" s="174" t="s">
        <v>205</v>
      </c>
      <c r="C27" s="51" t="s">
        <v>7</v>
      </c>
      <c r="D27" s="61">
        <v>3379</v>
      </c>
      <c r="E27" s="62" t="s">
        <v>246</v>
      </c>
      <c r="F27" s="63" t="s">
        <v>98</v>
      </c>
      <c r="G27" s="166">
        <v>2</v>
      </c>
      <c r="H27" s="68">
        <v>72.430000000000007</v>
      </c>
      <c r="I27" s="65">
        <f t="shared" si="0"/>
        <v>144.86000000000001</v>
      </c>
    </row>
    <row r="28" spans="2:13" ht="39.6" x14ac:dyDescent="0.25">
      <c r="B28" s="174" t="s">
        <v>205</v>
      </c>
      <c r="C28" s="51" t="s">
        <v>7</v>
      </c>
      <c r="D28" s="61">
        <v>4346</v>
      </c>
      <c r="E28" s="62" t="s">
        <v>174</v>
      </c>
      <c r="F28" s="63" t="s">
        <v>98</v>
      </c>
      <c r="G28" s="166">
        <v>2</v>
      </c>
      <c r="H28" s="68">
        <v>10.31</v>
      </c>
      <c r="I28" s="65">
        <f t="shared" si="0"/>
        <v>20.62</v>
      </c>
    </row>
    <row r="29" spans="2:13" ht="39.6" x14ac:dyDescent="0.25">
      <c r="B29" s="174" t="s">
        <v>205</v>
      </c>
      <c r="C29" s="51" t="s">
        <v>7</v>
      </c>
      <c r="D29" s="61">
        <v>11267</v>
      </c>
      <c r="E29" s="62" t="s">
        <v>155</v>
      </c>
      <c r="F29" s="63" t="s">
        <v>98</v>
      </c>
      <c r="G29" s="166">
        <v>2</v>
      </c>
      <c r="H29" s="68">
        <v>1.1100000000000001</v>
      </c>
      <c r="I29" s="65">
        <f t="shared" si="0"/>
        <v>2.2200000000000002</v>
      </c>
    </row>
    <row r="30" spans="2:13" ht="26.4" x14ac:dyDescent="0.25">
      <c r="B30" s="174" t="s">
        <v>205</v>
      </c>
      <c r="C30" s="51" t="s">
        <v>7</v>
      </c>
      <c r="D30" s="61">
        <v>12034</v>
      </c>
      <c r="E30" s="62" t="s">
        <v>162</v>
      </c>
      <c r="F30" s="63" t="s">
        <v>98</v>
      </c>
      <c r="G30" s="168">
        <v>2</v>
      </c>
      <c r="H30" s="68">
        <v>4.6900000000000004</v>
      </c>
      <c r="I30" s="65">
        <f t="shared" si="0"/>
        <v>9.3800000000000008</v>
      </c>
    </row>
    <row r="31" spans="2:13" x14ac:dyDescent="0.25">
      <c r="B31" s="174" t="s">
        <v>205</v>
      </c>
      <c r="C31" s="51" t="s">
        <v>7</v>
      </c>
      <c r="D31" s="61">
        <v>39176</v>
      </c>
      <c r="E31" s="62" t="s">
        <v>156</v>
      </c>
      <c r="F31" s="63" t="s">
        <v>98</v>
      </c>
      <c r="G31" s="168">
        <v>2</v>
      </c>
      <c r="H31" s="68">
        <v>1.21</v>
      </c>
      <c r="I31" s="65">
        <f t="shared" si="0"/>
        <v>2.42</v>
      </c>
    </row>
    <row r="32" spans="2:13" x14ac:dyDescent="0.25">
      <c r="B32" s="174" t="s">
        <v>205</v>
      </c>
      <c r="C32" s="51" t="s">
        <v>7</v>
      </c>
      <c r="D32" s="61">
        <v>39210</v>
      </c>
      <c r="E32" s="62" t="s">
        <v>154</v>
      </c>
      <c r="F32" s="63" t="s">
        <v>98</v>
      </c>
      <c r="G32" s="168">
        <v>8</v>
      </c>
      <c r="H32" s="68">
        <v>0.9</v>
      </c>
      <c r="I32" s="65">
        <f t="shared" si="0"/>
        <v>7.2</v>
      </c>
    </row>
    <row r="33" spans="2:9" x14ac:dyDescent="0.25">
      <c r="B33" s="51" t="s">
        <v>40</v>
      </c>
      <c r="C33" s="51" t="s">
        <v>7</v>
      </c>
      <c r="D33" s="61">
        <v>88264</v>
      </c>
      <c r="E33" s="62" t="s">
        <v>33</v>
      </c>
      <c r="F33" s="63" t="s">
        <v>21</v>
      </c>
      <c r="G33" s="168">
        <v>8</v>
      </c>
      <c r="H33" s="68">
        <v>20.71</v>
      </c>
      <c r="I33" s="65">
        <f t="shared" si="0"/>
        <v>165.68</v>
      </c>
    </row>
    <row r="34" spans="2:9" x14ac:dyDescent="0.25">
      <c r="B34" s="51" t="s">
        <v>40</v>
      </c>
      <c r="C34" s="51" t="s">
        <v>7</v>
      </c>
      <c r="D34" s="61">
        <v>88316</v>
      </c>
      <c r="E34" s="62" t="s">
        <v>22</v>
      </c>
      <c r="F34" s="63" t="s">
        <v>21</v>
      </c>
      <c r="G34" s="168">
        <v>8</v>
      </c>
      <c r="H34" s="68">
        <v>16.02</v>
      </c>
      <c r="I34" s="65">
        <f t="shared" ref="I34" si="1">TRUNC(H34*G34,2)</f>
        <v>128.16</v>
      </c>
    </row>
    <row r="35" spans="2:9" ht="13.8" thickBot="1" x14ac:dyDescent="0.3">
      <c r="B35" s="151"/>
      <c r="C35" s="151"/>
      <c r="D35" s="169"/>
      <c r="E35" s="170"/>
      <c r="F35" s="171"/>
      <c r="G35" s="172"/>
      <c r="H35" s="173"/>
      <c r="I35" s="66"/>
    </row>
    <row r="36" spans="2:9" ht="13.8" thickBot="1" x14ac:dyDescent="0.3">
      <c r="B36" s="202" t="s">
        <v>207</v>
      </c>
      <c r="C36" s="182"/>
      <c r="D36" s="203"/>
      <c r="E36" s="204" t="s">
        <v>34</v>
      </c>
      <c r="F36" s="205" t="s">
        <v>32</v>
      </c>
      <c r="G36" s="206"/>
      <c r="H36" s="207"/>
      <c r="I36" s="208">
        <f>TRUNC(SUM(I37:I40,2))</f>
        <v>11</v>
      </c>
    </row>
    <row r="37" spans="2:9" x14ac:dyDescent="0.25">
      <c r="B37" s="174" t="s">
        <v>205</v>
      </c>
      <c r="C37" s="174" t="s">
        <v>7</v>
      </c>
      <c r="D37" s="175">
        <v>134</v>
      </c>
      <c r="E37" s="176" t="s">
        <v>168</v>
      </c>
      <c r="F37" s="177" t="s">
        <v>96</v>
      </c>
      <c r="G37" s="200">
        <v>0.15</v>
      </c>
      <c r="H37" s="179">
        <v>2.04</v>
      </c>
      <c r="I37" s="201">
        <f>TRUNC(H37*G37,2)</f>
        <v>0.3</v>
      </c>
    </row>
    <row r="38" spans="2:9" x14ac:dyDescent="0.25">
      <c r="B38" s="51" t="s">
        <v>205</v>
      </c>
      <c r="C38" s="51" t="s">
        <v>7</v>
      </c>
      <c r="D38" s="61">
        <v>1379</v>
      </c>
      <c r="E38" s="62" t="s">
        <v>159</v>
      </c>
      <c r="F38" s="63" t="s">
        <v>96</v>
      </c>
      <c r="G38" s="168">
        <v>0.15</v>
      </c>
      <c r="H38" s="68">
        <v>0.9</v>
      </c>
      <c r="I38" s="167">
        <f t="shared" ref="I38:I40" si="2">TRUNC(H38*G38,2)</f>
        <v>0.13</v>
      </c>
    </row>
    <row r="39" spans="2:9" x14ac:dyDescent="0.25">
      <c r="B39" s="51" t="s">
        <v>40</v>
      </c>
      <c r="C39" s="51" t="s">
        <v>7</v>
      </c>
      <c r="D39" s="61">
        <v>88309</v>
      </c>
      <c r="E39" s="62" t="s">
        <v>31</v>
      </c>
      <c r="F39" s="63" t="s">
        <v>21</v>
      </c>
      <c r="G39" s="168">
        <v>0.3</v>
      </c>
      <c r="H39" s="68">
        <v>19.98</v>
      </c>
      <c r="I39" s="167">
        <f t="shared" ref="I39" si="3">TRUNC(H39*G39,2)</f>
        <v>5.99</v>
      </c>
    </row>
    <row r="40" spans="2:9" x14ac:dyDescent="0.25">
      <c r="B40" s="51" t="s">
        <v>40</v>
      </c>
      <c r="C40" s="51" t="s">
        <v>7</v>
      </c>
      <c r="D40" s="61">
        <v>88316</v>
      </c>
      <c r="E40" s="62" t="s">
        <v>22</v>
      </c>
      <c r="F40" s="63" t="s">
        <v>21</v>
      </c>
      <c r="G40" s="168">
        <v>0.2</v>
      </c>
      <c r="H40" s="68">
        <v>16.02</v>
      </c>
      <c r="I40" s="167">
        <f t="shared" si="2"/>
        <v>3.2</v>
      </c>
    </row>
    <row r="41" spans="2:9" ht="13.8" thickBot="1" x14ac:dyDescent="0.3">
      <c r="B41" s="151"/>
      <c r="C41" s="151"/>
      <c r="D41" s="169"/>
      <c r="E41" s="170"/>
      <c r="F41" s="171"/>
      <c r="G41" s="172"/>
      <c r="H41" s="173"/>
      <c r="I41" s="66"/>
    </row>
    <row r="42" spans="2:9" ht="31.8" thickBot="1" x14ac:dyDescent="0.3">
      <c r="B42" s="211" t="s">
        <v>210</v>
      </c>
      <c r="C42" s="212"/>
      <c r="D42" s="213"/>
      <c r="E42" s="214" t="s">
        <v>209</v>
      </c>
      <c r="F42" s="215" t="s">
        <v>99</v>
      </c>
      <c r="G42" s="216">
        <v>1</v>
      </c>
      <c r="H42" s="217"/>
      <c r="I42" s="218">
        <f>TRUNC(SUM(I43:I44),2)</f>
        <v>6.31</v>
      </c>
    </row>
    <row r="43" spans="2:9" ht="26.4" x14ac:dyDescent="0.25">
      <c r="B43" s="174" t="s">
        <v>205</v>
      </c>
      <c r="C43" s="174" t="s">
        <v>7</v>
      </c>
      <c r="D43" s="175">
        <v>3671</v>
      </c>
      <c r="E43" s="176" t="s">
        <v>169</v>
      </c>
      <c r="F43" s="177" t="s">
        <v>99</v>
      </c>
      <c r="G43" s="210">
        <v>1</v>
      </c>
      <c r="H43" s="179">
        <v>1.32</v>
      </c>
      <c r="I43" s="201">
        <f>TRUNC(H43*G43,2)</f>
        <v>1.32</v>
      </c>
    </row>
    <row r="44" spans="2:9" ht="15.6" x14ac:dyDescent="0.25">
      <c r="B44" s="51" t="s">
        <v>40</v>
      </c>
      <c r="C44" s="51" t="s">
        <v>7</v>
      </c>
      <c r="D44" s="61">
        <v>88309</v>
      </c>
      <c r="E44" s="62" t="s">
        <v>31</v>
      </c>
      <c r="F44" s="63" t="s">
        <v>21</v>
      </c>
      <c r="G44" s="209">
        <v>0.25</v>
      </c>
      <c r="H44" s="179">
        <v>19.98</v>
      </c>
      <c r="I44" s="201">
        <f>TRUNC(H44*G44,2)</f>
        <v>4.99</v>
      </c>
    </row>
    <row r="45" spans="2:9" x14ac:dyDescent="0.25">
      <c r="B45" s="151"/>
      <c r="C45" s="151"/>
      <c r="D45" s="169"/>
      <c r="E45" s="170"/>
      <c r="F45" s="171"/>
      <c r="G45" s="172"/>
      <c r="H45" s="173"/>
      <c r="I45" s="66"/>
    </row>
    <row r="46" spans="2:9" ht="39.6" x14ac:dyDescent="0.25">
      <c r="B46" s="165" t="s">
        <v>200</v>
      </c>
      <c r="C46" s="94"/>
      <c r="D46" s="95"/>
      <c r="E46" s="59" t="s">
        <v>243</v>
      </c>
      <c r="F46" s="60" t="s">
        <v>98</v>
      </c>
      <c r="G46" s="219"/>
      <c r="H46" s="152"/>
      <c r="I46" s="153">
        <f>SUM(I47:I50)</f>
        <v>3104.65</v>
      </c>
    </row>
    <row r="47" spans="2:9" ht="26.4" x14ac:dyDescent="0.25">
      <c r="B47" s="50" t="s">
        <v>41</v>
      </c>
      <c r="C47" s="51" t="s">
        <v>7</v>
      </c>
      <c r="D47" s="175">
        <v>42243</v>
      </c>
      <c r="E47" s="176" t="s">
        <v>172</v>
      </c>
      <c r="F47" s="177" t="s">
        <v>98</v>
      </c>
      <c r="G47" s="210">
        <v>3</v>
      </c>
      <c r="H47" s="179">
        <v>443.67</v>
      </c>
      <c r="I47" s="201">
        <f>TRUNC(H47*G47,2)</f>
        <v>1331.01</v>
      </c>
    </row>
    <row r="48" spans="2:9" ht="26.4" x14ac:dyDescent="0.25">
      <c r="B48" s="50" t="s">
        <v>41</v>
      </c>
      <c r="C48" s="51" t="s">
        <v>7</v>
      </c>
      <c r="D48" s="175">
        <v>14166</v>
      </c>
      <c r="E48" s="176" t="s">
        <v>177</v>
      </c>
      <c r="F48" s="154" t="s">
        <v>98</v>
      </c>
      <c r="G48" s="166">
        <v>1</v>
      </c>
      <c r="H48" s="179">
        <v>1592.47</v>
      </c>
      <c r="I48" s="201">
        <f>TRUNC(H48*G48,2)</f>
        <v>1592.47</v>
      </c>
    </row>
    <row r="49" spans="2:9" ht="52.8" x14ac:dyDescent="0.25">
      <c r="B49" s="50" t="s">
        <v>217</v>
      </c>
      <c r="C49" s="51" t="s">
        <v>7</v>
      </c>
      <c r="D49" s="175">
        <v>5928</v>
      </c>
      <c r="E49" s="176" t="s">
        <v>100</v>
      </c>
      <c r="F49" s="154" t="s">
        <v>30</v>
      </c>
      <c r="G49" s="155">
        <v>0.2</v>
      </c>
      <c r="H49" s="179">
        <v>284.55</v>
      </c>
      <c r="I49" s="201">
        <f>TRUNC(H49*G49,2)</f>
        <v>56.91</v>
      </c>
    </row>
    <row r="50" spans="2:9" x14ac:dyDescent="0.25">
      <c r="B50" s="50" t="s">
        <v>217</v>
      </c>
      <c r="C50" s="51" t="s">
        <v>7</v>
      </c>
      <c r="D50" s="175">
        <v>88264</v>
      </c>
      <c r="E50" s="176" t="s">
        <v>33</v>
      </c>
      <c r="F50" s="154" t="s">
        <v>21</v>
      </c>
      <c r="G50" s="155">
        <v>6</v>
      </c>
      <c r="H50" s="179">
        <v>20.71</v>
      </c>
      <c r="I50" s="201">
        <f>TRUNC(H50*G50,2)</f>
        <v>124.26</v>
      </c>
    </row>
    <row r="51" spans="2:9" x14ac:dyDescent="0.25">
      <c r="B51" s="50"/>
      <c r="C51" s="51"/>
      <c r="D51" s="61"/>
      <c r="E51" s="62"/>
      <c r="F51" s="63"/>
      <c r="G51" s="64"/>
      <c r="H51" s="68"/>
      <c r="I51" s="65"/>
    </row>
    <row r="52" spans="2:9" x14ac:dyDescent="0.25">
      <c r="B52" s="165" t="s">
        <v>228</v>
      </c>
      <c r="C52" s="94"/>
      <c r="D52" s="95"/>
      <c r="E52" s="59" t="s">
        <v>229</v>
      </c>
      <c r="F52" s="60" t="s">
        <v>98</v>
      </c>
      <c r="G52" s="219"/>
      <c r="H52" s="152"/>
      <c r="I52" s="153">
        <f>SUM(I53:I59)</f>
        <v>217108.81999999998</v>
      </c>
    </row>
    <row r="53" spans="2:9" ht="52.8" x14ac:dyDescent="0.25">
      <c r="B53" s="50" t="s">
        <v>217</v>
      </c>
      <c r="C53" s="51" t="s">
        <v>7</v>
      </c>
      <c r="D53" s="175">
        <v>100766</v>
      </c>
      <c r="E53" s="176" t="s">
        <v>144</v>
      </c>
      <c r="F53" s="177" t="s">
        <v>18</v>
      </c>
      <c r="G53" s="210">
        <v>5148</v>
      </c>
      <c r="H53" s="179">
        <v>17</v>
      </c>
      <c r="I53" s="201">
        <f t="shared" ref="I53:I59" si="4">TRUNC(H53*G53,2)</f>
        <v>87516</v>
      </c>
    </row>
    <row r="54" spans="2:9" ht="52.8" x14ac:dyDescent="0.25">
      <c r="B54" s="50" t="s">
        <v>217</v>
      </c>
      <c r="C54" s="51" t="s">
        <v>7</v>
      </c>
      <c r="D54" s="175">
        <v>100764</v>
      </c>
      <c r="E54" s="176" t="s">
        <v>133</v>
      </c>
      <c r="F54" s="177" t="s">
        <v>18</v>
      </c>
      <c r="G54" s="166">
        <v>6240</v>
      </c>
      <c r="H54" s="179">
        <v>16.91</v>
      </c>
      <c r="I54" s="201">
        <f t="shared" si="4"/>
        <v>105518.39999999999</v>
      </c>
    </row>
    <row r="55" spans="2:9" ht="39.6" x14ac:dyDescent="0.25">
      <c r="B55" s="50" t="s">
        <v>217</v>
      </c>
      <c r="C55" s="51" t="s">
        <v>7</v>
      </c>
      <c r="D55" s="175">
        <v>96521</v>
      </c>
      <c r="E55" s="176" t="s">
        <v>147</v>
      </c>
      <c r="F55" s="177" t="s">
        <v>26</v>
      </c>
      <c r="G55" s="155">
        <v>10</v>
      </c>
      <c r="H55" s="179">
        <v>40.6</v>
      </c>
      <c r="I55" s="201">
        <f t="shared" si="4"/>
        <v>406</v>
      </c>
    </row>
    <row r="56" spans="2:9" ht="26.4" x14ac:dyDescent="0.25">
      <c r="B56" s="50" t="s">
        <v>217</v>
      </c>
      <c r="C56" s="51" t="s">
        <v>7</v>
      </c>
      <c r="D56" s="175">
        <v>96543</v>
      </c>
      <c r="E56" s="176" t="s">
        <v>105</v>
      </c>
      <c r="F56" s="177" t="s">
        <v>18</v>
      </c>
      <c r="G56" s="155">
        <v>800</v>
      </c>
      <c r="H56" s="179">
        <v>19.309999999999999</v>
      </c>
      <c r="I56" s="201">
        <f t="shared" si="4"/>
        <v>15448</v>
      </c>
    </row>
    <row r="57" spans="2:9" ht="26.4" x14ac:dyDescent="0.25">
      <c r="B57" s="50" t="s">
        <v>217</v>
      </c>
      <c r="C57" s="51" t="s">
        <v>7</v>
      </c>
      <c r="D57" s="175">
        <v>96558</v>
      </c>
      <c r="E57" s="176" t="s">
        <v>106</v>
      </c>
      <c r="F57" s="177" t="s">
        <v>26</v>
      </c>
      <c r="G57" s="155">
        <v>6</v>
      </c>
      <c r="H57" s="179">
        <v>784.43</v>
      </c>
      <c r="I57" s="201">
        <f t="shared" si="4"/>
        <v>4706.58</v>
      </c>
    </row>
    <row r="58" spans="2:9" ht="26.4" x14ac:dyDescent="0.25">
      <c r="B58" s="50" t="s">
        <v>205</v>
      </c>
      <c r="C58" s="51" t="s">
        <v>7</v>
      </c>
      <c r="D58" s="175">
        <v>10853</v>
      </c>
      <c r="E58" s="176" t="s">
        <v>170</v>
      </c>
      <c r="F58" s="177" t="s">
        <v>98</v>
      </c>
      <c r="G58" s="155">
        <v>12</v>
      </c>
      <c r="H58" s="179">
        <v>123.62</v>
      </c>
      <c r="I58" s="201">
        <f t="shared" si="4"/>
        <v>1483.44</v>
      </c>
    </row>
    <row r="59" spans="2:9" x14ac:dyDescent="0.25">
      <c r="B59" s="50" t="s">
        <v>217</v>
      </c>
      <c r="C59" s="51" t="s">
        <v>7</v>
      </c>
      <c r="D59" s="175">
        <v>100306</v>
      </c>
      <c r="E59" s="176" t="s">
        <v>142</v>
      </c>
      <c r="F59" s="177" t="s">
        <v>21</v>
      </c>
      <c r="G59" s="155">
        <v>20</v>
      </c>
      <c r="H59" s="179">
        <v>101.52</v>
      </c>
      <c r="I59" s="201">
        <f t="shared" si="4"/>
        <v>2030.4</v>
      </c>
    </row>
    <row r="60" spans="2:9" x14ac:dyDescent="0.25">
      <c r="B60" s="50"/>
      <c r="C60" s="51"/>
      <c r="D60" s="51"/>
      <c r="E60" s="62"/>
      <c r="F60" s="63"/>
      <c r="G60" s="64"/>
      <c r="H60" s="68"/>
      <c r="I60" s="65"/>
    </row>
    <row r="61" spans="2:9" x14ac:dyDescent="0.25">
      <c r="B61" s="165" t="s">
        <v>232</v>
      </c>
      <c r="C61" s="94"/>
      <c r="D61" s="95"/>
      <c r="E61" s="59" t="s">
        <v>233</v>
      </c>
      <c r="F61" s="60" t="s">
        <v>98</v>
      </c>
      <c r="G61" s="219"/>
      <c r="H61" s="152"/>
      <c r="I61" s="153">
        <f>SUM(I62:I65)</f>
        <v>53526</v>
      </c>
    </row>
    <row r="62" spans="2:9" ht="26.4" x14ac:dyDescent="0.25">
      <c r="B62" s="50" t="s">
        <v>217</v>
      </c>
      <c r="C62" s="51" t="s">
        <v>7</v>
      </c>
      <c r="D62" s="175">
        <v>103076</v>
      </c>
      <c r="E62" s="176" t="s">
        <v>143</v>
      </c>
      <c r="F62" s="177" t="s">
        <v>32</v>
      </c>
      <c r="G62" s="210">
        <v>36</v>
      </c>
      <c r="H62" s="179">
        <v>176.07</v>
      </c>
      <c r="I62" s="201">
        <f>TRUNC(H62*G62,2)</f>
        <v>6338.52</v>
      </c>
    </row>
    <row r="63" spans="2:9" ht="39.6" x14ac:dyDescent="0.25">
      <c r="B63" s="50" t="s">
        <v>217</v>
      </c>
      <c r="C63" s="51" t="s">
        <v>7</v>
      </c>
      <c r="D63" s="175">
        <v>101159</v>
      </c>
      <c r="E63" s="176" t="s">
        <v>137</v>
      </c>
      <c r="F63" s="177" t="s">
        <v>32</v>
      </c>
      <c r="G63" s="166">
        <v>48</v>
      </c>
      <c r="H63" s="179">
        <v>134.47999999999999</v>
      </c>
      <c r="I63" s="201">
        <f>TRUNC(H63*G63,2)</f>
        <v>6455.04</v>
      </c>
    </row>
    <row r="64" spans="2:9" x14ac:dyDescent="0.25">
      <c r="B64" s="50" t="s">
        <v>217</v>
      </c>
      <c r="C64" s="51" t="s">
        <v>7</v>
      </c>
      <c r="D64" s="175">
        <v>98671</v>
      </c>
      <c r="E64" s="176" t="s">
        <v>139</v>
      </c>
      <c r="F64" s="177" t="s">
        <v>32</v>
      </c>
      <c r="G64" s="155">
        <v>84</v>
      </c>
      <c r="H64" s="179">
        <v>467.25</v>
      </c>
      <c r="I64" s="201">
        <f>TRUNC(H64*G64,2)</f>
        <v>39249</v>
      </c>
    </row>
    <row r="65" spans="2:9" ht="26.4" x14ac:dyDescent="0.25">
      <c r="B65" s="50" t="s">
        <v>205</v>
      </c>
      <c r="C65" s="51" t="s">
        <v>7</v>
      </c>
      <c r="D65" s="175">
        <v>10853</v>
      </c>
      <c r="E65" s="176" t="s">
        <v>170</v>
      </c>
      <c r="F65" s="177" t="s">
        <v>98</v>
      </c>
      <c r="G65" s="155">
        <v>12</v>
      </c>
      <c r="H65" s="179">
        <v>123.62</v>
      </c>
      <c r="I65" s="201">
        <f>TRUNC(H65*G65,2)</f>
        <v>1483.44</v>
      </c>
    </row>
    <row r="66" spans="2:9" ht="13.8" x14ac:dyDescent="0.25">
      <c r="B66" s="55"/>
      <c r="D66" s="125"/>
      <c r="E66" s="90"/>
      <c r="F66" s="91"/>
      <c r="G66" s="48"/>
      <c r="H66" s="92"/>
      <c r="I66" s="66"/>
    </row>
    <row r="67" spans="2:9" x14ac:dyDescent="0.25">
      <c r="B67" s="165" t="s">
        <v>235</v>
      </c>
      <c r="C67" s="94"/>
      <c r="D67" s="95"/>
      <c r="E67" s="59" t="s">
        <v>236</v>
      </c>
      <c r="F67" s="60" t="s">
        <v>98</v>
      </c>
      <c r="G67" s="219"/>
      <c r="H67" s="152"/>
      <c r="I67" s="153">
        <f>SUM(I68:I71)</f>
        <v>22914.760000000002</v>
      </c>
    </row>
    <row r="68" spans="2:9" ht="32.4" customHeight="1" x14ac:dyDescent="0.25">
      <c r="B68" s="50" t="s">
        <v>217</v>
      </c>
      <c r="C68" s="51" t="s">
        <v>7</v>
      </c>
      <c r="D68" s="175">
        <v>103076</v>
      </c>
      <c r="E68" s="176" t="s">
        <v>143</v>
      </c>
      <c r="F68" s="177" t="s">
        <v>32</v>
      </c>
      <c r="G68" s="210">
        <v>9</v>
      </c>
      <c r="H68" s="179">
        <v>176.07</v>
      </c>
      <c r="I68" s="201">
        <f>TRUNC(H68*G68,2)</f>
        <v>1584.63</v>
      </c>
    </row>
    <row r="69" spans="2:9" ht="39.6" x14ac:dyDescent="0.25">
      <c r="B69" s="50" t="s">
        <v>217</v>
      </c>
      <c r="C69" s="51" t="s">
        <v>7</v>
      </c>
      <c r="D69" s="175">
        <v>101159</v>
      </c>
      <c r="E69" s="176" t="s">
        <v>137</v>
      </c>
      <c r="F69" s="177" t="s">
        <v>32</v>
      </c>
      <c r="G69" s="166">
        <v>24</v>
      </c>
      <c r="H69" s="179">
        <v>134.47999999999999</v>
      </c>
      <c r="I69" s="201">
        <f>TRUNC(H69*G69,2)</f>
        <v>3227.52</v>
      </c>
    </row>
    <row r="70" spans="2:9" x14ac:dyDescent="0.25">
      <c r="B70" s="50" t="s">
        <v>217</v>
      </c>
      <c r="C70" s="51" t="s">
        <v>7</v>
      </c>
      <c r="D70" s="175">
        <v>98671</v>
      </c>
      <c r="E70" s="176" t="s">
        <v>139</v>
      </c>
      <c r="F70" s="177" t="s">
        <v>32</v>
      </c>
      <c r="G70" s="155">
        <v>33</v>
      </c>
      <c r="H70" s="179">
        <v>467.25</v>
      </c>
      <c r="I70" s="201">
        <f>TRUNC(H70*G70,2)</f>
        <v>15419.25</v>
      </c>
    </row>
    <row r="71" spans="2:9" x14ac:dyDescent="0.25">
      <c r="B71" s="50" t="s">
        <v>205</v>
      </c>
      <c r="C71" s="51" t="s">
        <v>7</v>
      </c>
      <c r="D71" s="175">
        <v>10848</v>
      </c>
      <c r="E71" s="176" t="s">
        <v>175</v>
      </c>
      <c r="F71" s="177" t="s">
        <v>98</v>
      </c>
      <c r="G71" s="155">
        <v>2</v>
      </c>
      <c r="H71" s="179">
        <v>1341.68</v>
      </c>
      <c r="I71" s="201">
        <f>TRUNC(H71*G71,2)</f>
        <v>2683.36</v>
      </c>
    </row>
    <row r="72" spans="2:9" x14ac:dyDescent="0.25">
      <c r="B72" s="233"/>
      <c r="C72" s="234"/>
      <c r="D72" s="235"/>
      <c r="E72" s="176"/>
      <c r="F72" s="177"/>
      <c r="G72" s="155"/>
      <c r="H72" s="179"/>
      <c r="I72" s="236"/>
    </row>
  </sheetData>
  <mergeCells count="12">
    <mergeCell ref="B2:I2"/>
    <mergeCell ref="B3:I3"/>
    <mergeCell ref="B4:I4"/>
    <mergeCell ref="B5:I5"/>
    <mergeCell ref="B6:I6"/>
    <mergeCell ref="B7:I7"/>
    <mergeCell ref="E8:E9"/>
    <mergeCell ref="F8:F9"/>
    <mergeCell ref="G8:G9"/>
    <mergeCell ref="H8:H9"/>
    <mergeCell ref="I8:I9"/>
    <mergeCell ref="B8:D8"/>
  </mergeCells>
  <pageMargins left="0.51181102362204722" right="0.51181102362204722" top="0.78740157480314965" bottom="0.78740157480314965" header="0.31496062992125984" footer="0.31496062992125984"/>
  <pageSetup paperSize="9" scale="57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48"/>
  <sheetViews>
    <sheetView tabSelected="1" view="pageBreakPreview" zoomScale="90" zoomScaleNormal="100" zoomScaleSheetLayoutView="90" workbookViewId="0">
      <selection activeCell="G38" sqref="G38"/>
    </sheetView>
  </sheetViews>
  <sheetFormatPr defaultRowHeight="13.2" x14ac:dyDescent="0.25"/>
  <cols>
    <col min="2" max="2" width="5.88671875" customWidth="1"/>
    <col min="3" max="3" width="82.88671875" bestFit="1" customWidth="1"/>
    <col min="4" max="4" width="20.6640625" bestFit="1" customWidth="1"/>
  </cols>
  <sheetData>
    <row r="1" spans="2:4" ht="38.25" customHeight="1" x14ac:dyDescent="0.25"/>
    <row r="2" spans="2:4" x14ac:dyDescent="0.25">
      <c r="B2" s="342" t="s">
        <v>56</v>
      </c>
      <c r="C2" s="343"/>
      <c r="D2" s="344"/>
    </row>
    <row r="3" spans="2:4" x14ac:dyDescent="0.25">
      <c r="B3" s="345"/>
      <c r="C3" s="346"/>
      <c r="D3" s="347"/>
    </row>
    <row r="4" spans="2:4" x14ac:dyDescent="0.25">
      <c r="B4" s="345"/>
      <c r="C4" s="346"/>
      <c r="D4" s="347"/>
    </row>
    <row r="5" spans="2:4" x14ac:dyDescent="0.25">
      <c r="B5" s="348"/>
      <c r="C5" s="349"/>
      <c r="D5" s="350"/>
    </row>
    <row r="6" spans="2:4" ht="15.6" x14ac:dyDescent="0.25">
      <c r="B6" s="351" t="s">
        <v>20</v>
      </c>
      <c r="C6" s="351"/>
      <c r="D6" s="30" t="s">
        <v>57</v>
      </c>
    </row>
    <row r="7" spans="2:4" ht="15.6" x14ac:dyDescent="0.3">
      <c r="B7" s="352" t="s">
        <v>58</v>
      </c>
      <c r="C7" s="352"/>
      <c r="D7" s="31"/>
    </row>
    <row r="8" spans="2:4" ht="46.8" x14ac:dyDescent="0.25">
      <c r="B8" s="32" t="s">
        <v>59</v>
      </c>
      <c r="C8" s="33" t="s">
        <v>60</v>
      </c>
      <c r="D8" s="34">
        <v>0.04</v>
      </c>
    </row>
    <row r="9" spans="2:4" ht="15.6" x14ac:dyDescent="0.25">
      <c r="B9" s="32"/>
      <c r="C9" s="35" t="s">
        <v>61</v>
      </c>
      <c r="D9" s="36">
        <f>SUM(D8)</f>
        <v>0.04</v>
      </c>
    </row>
    <row r="10" spans="2:4" ht="15.6" x14ac:dyDescent="0.25">
      <c r="B10" s="32"/>
      <c r="C10" s="33"/>
      <c r="D10" s="36"/>
    </row>
    <row r="11" spans="2:4" ht="15.6" x14ac:dyDescent="0.25">
      <c r="B11" s="352" t="s">
        <v>62</v>
      </c>
      <c r="C11" s="352"/>
      <c r="D11" s="36"/>
    </row>
    <row r="12" spans="2:4" ht="15.6" x14ac:dyDescent="0.25">
      <c r="B12" s="32" t="s">
        <v>63</v>
      </c>
      <c r="C12" s="33" t="s">
        <v>64</v>
      </c>
      <c r="D12" s="34">
        <v>1.21E-2</v>
      </c>
    </row>
    <row r="13" spans="2:4" ht="15.6" x14ac:dyDescent="0.25">
      <c r="B13" s="32" t="s">
        <v>65</v>
      </c>
      <c r="C13" s="33" t="s">
        <v>66</v>
      </c>
      <c r="D13" s="34">
        <v>4.0000000000000001E-3</v>
      </c>
    </row>
    <row r="14" spans="2:4" ht="15.6" x14ac:dyDescent="0.25">
      <c r="B14" s="32" t="s">
        <v>65</v>
      </c>
      <c r="C14" s="33" t="s">
        <v>67</v>
      </c>
      <c r="D14" s="34">
        <v>4.0000000000000001E-3</v>
      </c>
    </row>
    <row r="15" spans="2:4" ht="15.6" x14ac:dyDescent="0.25">
      <c r="B15" s="32" t="s">
        <v>68</v>
      </c>
      <c r="C15" s="37" t="s">
        <v>69</v>
      </c>
      <c r="D15" s="34">
        <v>1.2E-2</v>
      </c>
    </row>
    <row r="16" spans="2:4" ht="15.6" x14ac:dyDescent="0.25">
      <c r="B16" s="32" t="s">
        <v>70</v>
      </c>
      <c r="C16" s="33" t="s">
        <v>71</v>
      </c>
      <c r="D16" s="34">
        <v>7.3999999999999996E-2</v>
      </c>
    </row>
    <row r="17" spans="2:5" ht="15.6" x14ac:dyDescent="0.25">
      <c r="B17" s="32"/>
      <c r="C17" s="35" t="s">
        <v>72</v>
      </c>
      <c r="D17" s="36">
        <f>SUM(D12:D16)</f>
        <v>0.1061</v>
      </c>
    </row>
    <row r="18" spans="2:5" ht="15.6" x14ac:dyDescent="0.25">
      <c r="B18" s="32"/>
      <c r="C18" s="38"/>
      <c r="D18" s="36"/>
    </row>
    <row r="19" spans="2:5" ht="15.6" x14ac:dyDescent="0.25">
      <c r="B19" s="352" t="s">
        <v>73</v>
      </c>
      <c r="C19" s="352"/>
      <c r="D19" s="36"/>
    </row>
    <row r="20" spans="2:5" ht="15.6" x14ac:dyDescent="0.25">
      <c r="B20" s="32" t="s">
        <v>74</v>
      </c>
      <c r="C20" s="39" t="s">
        <v>94</v>
      </c>
      <c r="D20" s="36"/>
    </row>
    <row r="21" spans="2:5" ht="15.6" x14ac:dyDescent="0.25">
      <c r="B21" s="32" t="s">
        <v>75</v>
      </c>
      <c r="C21" s="40" t="s">
        <v>76</v>
      </c>
      <c r="D21" s="34">
        <v>0.4</v>
      </c>
    </row>
    <row r="22" spans="2:5" ht="15.6" x14ac:dyDescent="0.25">
      <c r="B22" s="32" t="s">
        <v>77</v>
      </c>
      <c r="C22" s="41" t="s">
        <v>78</v>
      </c>
      <c r="D22" s="34">
        <v>0.05</v>
      </c>
    </row>
    <row r="23" spans="2:5" ht="15.6" x14ac:dyDescent="0.25">
      <c r="B23" s="32" t="s">
        <v>79</v>
      </c>
      <c r="C23" s="42" t="s">
        <v>80</v>
      </c>
      <c r="D23" s="36">
        <f>D22*D21</f>
        <v>2.0000000000000004E-2</v>
      </c>
    </row>
    <row r="24" spans="2:5" ht="15.6" x14ac:dyDescent="0.25">
      <c r="B24" s="32" t="s">
        <v>81</v>
      </c>
      <c r="C24" s="38" t="s">
        <v>82</v>
      </c>
      <c r="D24" s="43">
        <v>6.4999999999999997E-3</v>
      </c>
    </row>
    <row r="25" spans="2:5" ht="15.6" x14ac:dyDescent="0.25">
      <c r="B25" s="32" t="s">
        <v>83</v>
      </c>
      <c r="C25" s="38" t="s">
        <v>84</v>
      </c>
      <c r="D25" s="43">
        <v>0.03</v>
      </c>
    </row>
    <row r="26" spans="2:5" ht="15.6" x14ac:dyDescent="0.25">
      <c r="B26" s="32" t="s">
        <v>92</v>
      </c>
      <c r="C26" s="38" t="s">
        <v>93</v>
      </c>
      <c r="D26" s="43">
        <v>4.4999999999999998E-2</v>
      </c>
    </row>
    <row r="27" spans="2:5" ht="15.6" x14ac:dyDescent="0.25">
      <c r="B27" s="32"/>
      <c r="C27" s="35" t="s">
        <v>85</v>
      </c>
      <c r="D27" s="36">
        <f>SUM(D23:D26)</f>
        <v>0.10150000000000001</v>
      </c>
    </row>
    <row r="28" spans="2:5" ht="15.6" x14ac:dyDescent="0.3">
      <c r="B28" s="44"/>
      <c r="C28" s="44"/>
      <c r="D28" s="36"/>
    </row>
    <row r="29" spans="2:5" ht="15.6" x14ac:dyDescent="0.25">
      <c r="B29" s="352" t="s">
        <v>86</v>
      </c>
      <c r="C29" s="352"/>
      <c r="D29" s="36">
        <f>ROUND((1+D8+D13+D15+D14)*(1+D12)*(1+D16)/(1-D27)-1,4)</f>
        <v>0.28239999999999998</v>
      </c>
      <c r="E29" s="69">
        <f>1+D29</f>
        <v>1.2824</v>
      </c>
    </row>
    <row r="30" spans="2:5" x14ac:dyDescent="0.25">
      <c r="B30" s="341" t="s">
        <v>87</v>
      </c>
      <c r="C30" s="341"/>
      <c r="D30" s="341"/>
    </row>
    <row r="31" spans="2:5" x14ac:dyDescent="0.25">
      <c r="B31" s="341"/>
      <c r="C31" s="341"/>
      <c r="D31" s="341"/>
    </row>
    <row r="32" spans="2:5" x14ac:dyDescent="0.25">
      <c r="B32" s="341"/>
      <c r="C32" s="341"/>
      <c r="D32" s="341"/>
    </row>
    <row r="33" spans="2:4" x14ac:dyDescent="0.25">
      <c r="B33" s="341"/>
      <c r="C33" s="341"/>
      <c r="D33" s="341"/>
    </row>
    <row r="34" spans="2:4" x14ac:dyDescent="0.25">
      <c r="B34" s="341"/>
      <c r="C34" s="341"/>
      <c r="D34" s="341"/>
    </row>
    <row r="35" spans="2:4" x14ac:dyDescent="0.25">
      <c r="B35" s="341"/>
      <c r="C35" s="341"/>
      <c r="D35" s="341"/>
    </row>
    <row r="36" spans="2:4" x14ac:dyDescent="0.25">
      <c r="B36" s="341"/>
      <c r="C36" s="341"/>
      <c r="D36" s="341"/>
    </row>
    <row r="37" spans="2:4" x14ac:dyDescent="0.25">
      <c r="B37" s="341"/>
      <c r="C37" s="341"/>
      <c r="D37" s="341"/>
    </row>
    <row r="38" spans="2:4" x14ac:dyDescent="0.25">
      <c r="B38" s="341"/>
      <c r="C38" s="341"/>
      <c r="D38" s="341"/>
    </row>
    <row r="39" spans="2:4" x14ac:dyDescent="0.25">
      <c r="B39" s="341"/>
      <c r="C39" s="341"/>
      <c r="D39" s="341"/>
    </row>
    <row r="40" spans="2:4" x14ac:dyDescent="0.25">
      <c r="B40" s="341"/>
      <c r="C40" s="341"/>
      <c r="D40" s="341"/>
    </row>
    <row r="41" spans="2:4" x14ac:dyDescent="0.25">
      <c r="B41" s="341"/>
      <c r="C41" s="341"/>
      <c r="D41" s="341"/>
    </row>
    <row r="42" spans="2:4" x14ac:dyDescent="0.25">
      <c r="B42" s="341"/>
      <c r="C42" s="341"/>
      <c r="D42" s="341"/>
    </row>
    <row r="43" spans="2:4" x14ac:dyDescent="0.25">
      <c r="B43" s="341"/>
      <c r="C43" s="341"/>
      <c r="D43" s="341"/>
    </row>
    <row r="44" spans="2:4" ht="56.25" customHeight="1" x14ac:dyDescent="0.25">
      <c r="B44" s="341"/>
      <c r="C44" s="341"/>
      <c r="D44" s="341"/>
    </row>
    <row r="45" spans="2:4" x14ac:dyDescent="0.25">
      <c r="C45" s="4"/>
    </row>
    <row r="46" spans="2:4" ht="20.25" customHeight="1" x14ac:dyDescent="0.25"/>
    <row r="47" spans="2:4" x14ac:dyDescent="0.25">
      <c r="C47" s="130" t="str">
        <f>'2-ORÇAMENTO'!C69</f>
        <v>ENODES SOARES FERREIRA</v>
      </c>
    </row>
    <row r="48" spans="2:4" x14ac:dyDescent="0.25">
      <c r="C48" s="130" t="str">
        <f>'2-ORÇAMENTO'!C70</f>
        <v>ARQUITETO E URBANISTA CAU: A56-503-2</v>
      </c>
    </row>
  </sheetData>
  <mergeCells count="7">
    <mergeCell ref="B30:D44"/>
    <mergeCell ref="B2:D5"/>
    <mergeCell ref="B6:C6"/>
    <mergeCell ref="B7:C7"/>
    <mergeCell ref="B11:C11"/>
    <mergeCell ref="B19:C19"/>
    <mergeCell ref="B29:C29"/>
  </mergeCells>
  <pageMargins left="0.511811024" right="0.511811024" top="0.78740157499999996" bottom="0.78740157499999996" header="0.31496062000000002" footer="0.31496062000000002"/>
  <pageSetup paperSize="9" scale="86" orientation="portrait" r:id="rId1"/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1-RESUMO</vt:lpstr>
      <vt:lpstr>MEMORIAL DE CÁLCULO</vt:lpstr>
      <vt:lpstr>2-ORÇAMENTO</vt:lpstr>
      <vt:lpstr>3-CRONOGRAMA</vt:lpstr>
      <vt:lpstr>4- COMP. PROPRIA</vt:lpstr>
      <vt:lpstr>5-BDI</vt:lpstr>
      <vt:lpstr>'1-RESUMO'!Area_de_impressao</vt:lpstr>
      <vt:lpstr>'2-ORÇAMENTO'!Area_de_impressao</vt:lpstr>
      <vt:lpstr>'3-CRONOGRAMA'!Area_de_impressao</vt:lpstr>
      <vt:lpstr>'4- COMP. PROPRIA'!Area_de_impressao</vt:lpstr>
      <vt:lpstr>'5-BDI'!Area_de_impressao</vt:lpstr>
      <vt:lpstr>'2-ORÇAMENTO'!Titulos_de_impressao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Enodes Soares Ferreira</dc:creator>
  <cp:lastModifiedBy>Enodes Soares Ferreira</cp:lastModifiedBy>
  <cp:lastPrinted>2022-10-04T22:22:06Z</cp:lastPrinted>
  <dcterms:created xsi:type="dcterms:W3CDTF">2009-03-07T19:28:34Z</dcterms:created>
  <dcterms:modified xsi:type="dcterms:W3CDTF">2022-10-04T22:22:09Z</dcterms:modified>
</cp:coreProperties>
</file>